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35"/>
  </bookViews>
  <sheets>
    <sheet name="Анализ 1кв.2025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HO51" i="2"/>
  <c r="HU51" s="1"/>
  <c r="HU50"/>
  <c r="HO50"/>
  <c r="HB50"/>
  <c r="GU50"/>
  <c r="GN50"/>
  <c r="GH50"/>
  <c r="HH50" s="1"/>
  <c r="HO49"/>
  <c r="HU49" s="1"/>
  <c r="HB49"/>
  <c r="HH49" s="1"/>
  <c r="GU49"/>
  <c r="HA49" s="1"/>
  <c r="GN49"/>
  <c r="GT49" s="1"/>
  <c r="GH49"/>
  <c r="HO48"/>
  <c r="HL48"/>
  <c r="HI48" s="1"/>
  <c r="HU48" s="1"/>
  <c r="HB48"/>
  <c r="GU48"/>
  <c r="GN48"/>
  <c r="GH48"/>
  <c r="HH48" s="1"/>
  <c r="GA48"/>
  <c r="GG48" s="1"/>
  <c r="FT48"/>
  <c r="FZ48" s="1"/>
  <c r="FM48"/>
  <c r="FS48" s="1"/>
  <c r="FF48"/>
  <c r="FL48" s="1"/>
  <c r="EY48"/>
  <c r="FE48" s="1"/>
  <c r="ER48"/>
  <c r="EX48" s="1"/>
  <c r="EK48"/>
  <c r="EQ48" s="1"/>
  <c r="EE48"/>
  <c r="DW48"/>
  <c r="DP48"/>
  <c r="DI48"/>
  <c r="DB48"/>
  <c r="CV48"/>
  <c r="EC48" s="1"/>
  <c r="CR48"/>
  <c r="CO48" s="1"/>
  <c r="CH48"/>
  <c r="CA48"/>
  <c r="BT48"/>
  <c r="BM48"/>
  <c r="BF48"/>
  <c r="AY48"/>
  <c r="AV48"/>
  <c r="AS48" s="1"/>
  <c r="AL48"/>
  <c r="AE48"/>
  <c r="X48"/>
  <c r="Q48"/>
  <c r="K48"/>
  <c r="AR48" s="1"/>
  <c r="D48"/>
  <c r="J48" s="1"/>
  <c r="HO47"/>
  <c r="HU47" s="1"/>
  <c r="HI47"/>
  <c r="HB47"/>
  <c r="GU47"/>
  <c r="GN47"/>
  <c r="GH47"/>
  <c r="HH47" s="1"/>
  <c r="EE47"/>
  <c r="GG47" s="1"/>
  <c r="DV47"/>
  <c r="DH47"/>
  <c r="CV47"/>
  <c r="EC47" s="1"/>
  <c r="AS47"/>
  <c r="CN47" s="1"/>
  <c r="K47"/>
  <c r="AR47" s="1"/>
  <c r="HO46"/>
  <c r="HU46" s="1"/>
  <c r="HL46"/>
  <c r="HI46"/>
  <c r="HB46"/>
  <c r="HH46" s="1"/>
  <c r="GU46"/>
  <c r="HA46" s="1"/>
  <c r="GN46"/>
  <c r="GT46" s="1"/>
  <c r="GH46"/>
  <c r="GA46"/>
  <c r="FT46"/>
  <c r="FM46"/>
  <c r="FF46"/>
  <c r="EY46"/>
  <c r="ER46"/>
  <c r="EK46"/>
  <c r="EE46"/>
  <c r="GG46" s="1"/>
  <c r="DW46"/>
  <c r="EC46" s="1"/>
  <c r="DP46"/>
  <c r="DV46" s="1"/>
  <c r="DI46"/>
  <c r="DO46" s="1"/>
  <c r="DB46"/>
  <c r="DH46" s="1"/>
  <c r="CV46"/>
  <c r="CO46"/>
  <c r="CH46"/>
  <c r="CA46"/>
  <c r="BT46"/>
  <c r="BM46"/>
  <c r="BF46"/>
  <c r="AY46"/>
  <c r="AS46"/>
  <c r="CU46" s="1"/>
  <c r="AL46"/>
  <c r="AR46" s="1"/>
  <c r="AE46"/>
  <c r="AK46" s="1"/>
  <c r="X46"/>
  <c r="AD46" s="1"/>
  <c r="Q46"/>
  <c r="W46" s="1"/>
  <c r="K46"/>
  <c r="J46"/>
  <c r="D46"/>
  <c r="HO45"/>
  <c r="HI45"/>
  <c r="HB45"/>
  <c r="GU45"/>
  <c r="GN45"/>
  <c r="GH45"/>
  <c r="HH45" s="1"/>
  <c r="GA45"/>
  <c r="GG45" s="1"/>
  <c r="FT45"/>
  <c r="FZ45" s="1"/>
  <c r="FM45"/>
  <c r="FS45" s="1"/>
  <c r="FF45"/>
  <c r="FL45" s="1"/>
  <c r="EY45"/>
  <c r="FE45" s="1"/>
  <c r="ER45"/>
  <c r="EX45" s="1"/>
  <c r="EK45"/>
  <c r="EQ45" s="1"/>
  <c r="EE45"/>
  <c r="DW45"/>
  <c r="DP45"/>
  <c r="DI45"/>
  <c r="DB45"/>
  <c r="CV45"/>
  <c r="EC45" s="1"/>
  <c r="CO45"/>
  <c r="CU45" s="1"/>
  <c r="CH45"/>
  <c r="CN45" s="1"/>
  <c r="CA45"/>
  <c r="CG45" s="1"/>
  <c r="BT45"/>
  <c r="BZ45" s="1"/>
  <c r="BM45"/>
  <c r="BS45" s="1"/>
  <c r="BF45"/>
  <c r="BL45" s="1"/>
  <c r="AY45"/>
  <c r="AS45"/>
  <c r="AL45"/>
  <c r="AR45" s="1"/>
  <c r="AE45"/>
  <c r="AK45" s="1"/>
  <c r="X45"/>
  <c r="AD45" s="1"/>
  <c r="Q45"/>
  <c r="K45"/>
  <c r="D45"/>
  <c r="J45" s="1"/>
  <c r="HO44"/>
  <c r="HU44" s="1"/>
  <c r="HI44"/>
  <c r="HB44"/>
  <c r="GU44"/>
  <c r="GN44"/>
  <c r="GH44"/>
  <c r="HH44" s="1"/>
  <c r="GA44"/>
  <c r="GG44" s="1"/>
  <c r="FT44"/>
  <c r="FZ44" s="1"/>
  <c r="FM44"/>
  <c r="FS44" s="1"/>
  <c r="FF44"/>
  <c r="FL44" s="1"/>
  <c r="EY44"/>
  <c r="FE44" s="1"/>
  <c r="ER44"/>
  <c r="EX44" s="1"/>
  <c r="EK44"/>
  <c r="EQ44" s="1"/>
  <c r="EE44"/>
  <c r="DW44"/>
  <c r="DP44"/>
  <c r="DI44"/>
  <c r="DB44"/>
  <c r="CV44"/>
  <c r="EC44" s="1"/>
  <c r="CO44"/>
  <c r="CU44" s="1"/>
  <c r="CH44"/>
  <c r="CN44" s="1"/>
  <c r="CA44"/>
  <c r="CG44" s="1"/>
  <c r="BT44"/>
  <c r="BZ44" s="1"/>
  <c r="BM44"/>
  <c r="BS44" s="1"/>
  <c r="BF44"/>
  <c r="BL44" s="1"/>
  <c r="AY44"/>
  <c r="BE44" s="1"/>
  <c r="AS44"/>
  <c r="AL44"/>
  <c r="AE44"/>
  <c r="X44"/>
  <c r="Q44"/>
  <c r="K44"/>
  <c r="AR44" s="1"/>
  <c r="D44"/>
  <c r="J44" s="1"/>
  <c r="HO43"/>
  <c r="HU43" s="1"/>
  <c r="HL43"/>
  <c r="HI43"/>
  <c r="HB43"/>
  <c r="HH43" s="1"/>
  <c r="GU43"/>
  <c r="HA43" s="1"/>
  <c r="GN43"/>
  <c r="GT43" s="1"/>
  <c r="GH43"/>
  <c r="GA43"/>
  <c r="FT43"/>
  <c r="FM43"/>
  <c r="FF43"/>
  <c r="EY43"/>
  <c r="ER43"/>
  <c r="EK43"/>
  <c r="EE43"/>
  <c r="GG43" s="1"/>
  <c r="DW43"/>
  <c r="EC43" s="1"/>
  <c r="DP43"/>
  <c r="DV43" s="1"/>
  <c r="DI43"/>
  <c r="DO43" s="1"/>
  <c r="DB43"/>
  <c r="DH43" s="1"/>
  <c r="CV43"/>
  <c r="CO43"/>
  <c r="CH43"/>
  <c r="CA43"/>
  <c r="BT43"/>
  <c r="BM43"/>
  <c r="BF43"/>
  <c r="AY43"/>
  <c r="AS43"/>
  <c r="CU43" s="1"/>
  <c r="AL43"/>
  <c r="AR43" s="1"/>
  <c r="AE43"/>
  <c r="AK43" s="1"/>
  <c r="X43"/>
  <c r="AD43" s="1"/>
  <c r="Q43"/>
  <c r="W43" s="1"/>
  <c r="K43"/>
  <c r="J43"/>
  <c r="D43"/>
  <c r="HO42"/>
  <c r="HI42"/>
  <c r="HU42" s="1"/>
  <c r="HB42"/>
  <c r="HH42" s="1"/>
  <c r="GU42"/>
  <c r="HA42" s="1"/>
  <c r="GN42"/>
  <c r="GT42" s="1"/>
  <c r="GH42"/>
  <c r="GA42"/>
  <c r="FT42"/>
  <c r="FM42"/>
  <c r="FF42"/>
  <c r="EY42"/>
  <c r="ER42"/>
  <c r="EK42"/>
  <c r="EE42"/>
  <c r="GG42" s="1"/>
  <c r="DW42"/>
  <c r="EC42" s="1"/>
  <c r="DP42"/>
  <c r="DV42" s="1"/>
  <c r="DI42"/>
  <c r="DO42" s="1"/>
  <c r="DB42"/>
  <c r="DH42" s="1"/>
  <c r="CV42"/>
  <c r="CO42"/>
  <c r="CH42"/>
  <c r="CA42"/>
  <c r="BT42"/>
  <c r="BM42"/>
  <c r="BF42"/>
  <c r="AY42"/>
  <c r="AS42"/>
  <c r="CU42" s="1"/>
  <c r="AL42"/>
  <c r="AR42" s="1"/>
  <c r="AE42"/>
  <c r="AK42" s="1"/>
  <c r="X42"/>
  <c r="AD42" s="1"/>
  <c r="Q42"/>
  <c r="W42" s="1"/>
  <c r="K42"/>
  <c r="J42"/>
  <c r="D42"/>
  <c r="HO41"/>
  <c r="HI41"/>
  <c r="HU41" s="1"/>
  <c r="HB41"/>
  <c r="HH41" s="1"/>
  <c r="GU41"/>
  <c r="HA41" s="1"/>
  <c r="GN41"/>
  <c r="GT41" s="1"/>
  <c r="GH41"/>
  <c r="GG41"/>
  <c r="GA41"/>
  <c r="FT41"/>
  <c r="FM41"/>
  <c r="FF41"/>
  <c r="EE41"/>
  <c r="DW41"/>
  <c r="CV41"/>
  <c r="HO40"/>
  <c r="HL40"/>
  <c r="HI40" s="1"/>
  <c r="HB40"/>
  <c r="GU40"/>
  <c r="GN40"/>
  <c r="GH40"/>
  <c r="GH38" s="1"/>
  <c r="GA40"/>
  <c r="GG40" s="1"/>
  <c r="FT40"/>
  <c r="FZ40" s="1"/>
  <c r="FM40"/>
  <c r="FS40" s="1"/>
  <c r="FF40"/>
  <c r="FL40" s="1"/>
  <c r="EY40"/>
  <c r="FE40" s="1"/>
  <c r="ER40"/>
  <c r="EX40" s="1"/>
  <c r="EK40"/>
  <c r="EQ40" s="1"/>
  <c r="EE40"/>
  <c r="DW40"/>
  <c r="DP40"/>
  <c r="DI40"/>
  <c r="DB40"/>
  <c r="CV40"/>
  <c r="EC40" s="1"/>
  <c r="CO40"/>
  <c r="CU40" s="1"/>
  <c r="CH40"/>
  <c r="CN40" s="1"/>
  <c r="CA40"/>
  <c r="CG40" s="1"/>
  <c r="BT40"/>
  <c r="BZ40" s="1"/>
  <c r="BM40"/>
  <c r="BS40" s="1"/>
  <c r="BF40"/>
  <c r="BL40" s="1"/>
  <c r="AY40"/>
  <c r="BE40" s="1"/>
  <c r="AS40"/>
  <c r="AL40"/>
  <c r="AE40"/>
  <c r="X40"/>
  <c r="Q40"/>
  <c r="K40"/>
  <c r="AR40" s="1"/>
  <c r="D40"/>
  <c r="J40" s="1"/>
  <c r="HO39"/>
  <c r="HU39" s="1"/>
  <c r="HL39"/>
  <c r="HI39"/>
  <c r="HB39"/>
  <c r="HH39" s="1"/>
  <c r="GU39"/>
  <c r="HA39" s="1"/>
  <c r="GN39"/>
  <c r="GT39" s="1"/>
  <c r="GH39"/>
  <c r="GA39"/>
  <c r="FT39"/>
  <c r="FM39"/>
  <c r="FF39"/>
  <c r="EY39"/>
  <c r="ER39"/>
  <c r="EK39"/>
  <c r="EE39"/>
  <c r="GG39" s="1"/>
  <c r="DW39"/>
  <c r="EC39" s="1"/>
  <c r="DP39"/>
  <c r="DV39" s="1"/>
  <c r="DI39"/>
  <c r="DO39" s="1"/>
  <c r="DB39"/>
  <c r="DH39" s="1"/>
  <c r="CV39"/>
  <c r="CO39"/>
  <c r="CH39"/>
  <c r="CA39"/>
  <c r="BT39"/>
  <c r="BM39"/>
  <c r="BF39"/>
  <c r="AY39"/>
  <c r="AS39"/>
  <c r="CU39" s="1"/>
  <c r="AL39"/>
  <c r="AR39" s="1"/>
  <c r="AE39"/>
  <c r="AK39" s="1"/>
  <c r="X39"/>
  <c r="AD39" s="1"/>
  <c r="Q39"/>
  <c r="W39" s="1"/>
  <c r="K39"/>
  <c r="J39"/>
  <c r="D39"/>
  <c r="HT38"/>
  <c r="HS38"/>
  <c r="HR38"/>
  <c r="HQ38"/>
  <c r="HP38"/>
  <c r="HO38"/>
  <c r="HN38"/>
  <c r="HM38"/>
  <c r="HK38"/>
  <c r="HJ38"/>
  <c r="HG38"/>
  <c r="HF38"/>
  <c r="HE38"/>
  <c r="HD38"/>
  <c r="HC38"/>
  <c r="GZ38"/>
  <c r="GY38"/>
  <c r="GX38"/>
  <c r="GW38"/>
  <c r="GV38"/>
  <c r="GU38"/>
  <c r="HA38" s="1"/>
  <c r="GS38"/>
  <c r="GR38"/>
  <c r="GQ38"/>
  <c r="GP38"/>
  <c r="GO38"/>
  <c r="GM38"/>
  <c r="GL38"/>
  <c r="GK38"/>
  <c r="GJ38"/>
  <c r="GI38"/>
  <c r="GF38"/>
  <c r="GE38"/>
  <c r="GD38"/>
  <c r="GC38"/>
  <c r="GB38"/>
  <c r="GA38"/>
  <c r="GG38" s="1"/>
  <c r="FY38"/>
  <c r="FX38"/>
  <c r="FW38"/>
  <c r="FV38"/>
  <c r="FU38"/>
  <c r="FR38"/>
  <c r="FQ38"/>
  <c r="FP38"/>
  <c r="FO38"/>
  <c r="FN38"/>
  <c r="FM38"/>
  <c r="FS38" s="1"/>
  <c r="FK38"/>
  <c r="FJ38"/>
  <c r="FI38"/>
  <c r="FH38"/>
  <c r="FG38"/>
  <c r="FF38"/>
  <c r="FL38" s="1"/>
  <c r="FD38"/>
  <c r="FC38"/>
  <c r="FB38"/>
  <c r="FA38"/>
  <c r="EZ38"/>
  <c r="EY38"/>
  <c r="FE38" s="1"/>
  <c r="EW38"/>
  <c r="EV38"/>
  <c r="EU38"/>
  <c r="ET38"/>
  <c r="ES38"/>
  <c r="ER38"/>
  <c r="EX38" s="1"/>
  <c r="EP38"/>
  <c r="EO38"/>
  <c r="EN38"/>
  <c r="EM38"/>
  <c r="EL38"/>
  <c r="EK38"/>
  <c r="EQ38" s="1"/>
  <c r="EJ38"/>
  <c r="EI38"/>
  <c r="EH38"/>
  <c r="EG38"/>
  <c r="EF38"/>
  <c r="EE38"/>
  <c r="ED38"/>
  <c r="EB38"/>
  <c r="EA38"/>
  <c r="DZ38"/>
  <c r="DY38"/>
  <c r="DX38"/>
  <c r="DW38"/>
  <c r="EC38" s="1"/>
  <c r="DU38"/>
  <c r="DT38"/>
  <c r="DS38"/>
  <c r="DR38"/>
  <c r="DQ38"/>
  <c r="DN38"/>
  <c r="DM38"/>
  <c r="DL38"/>
  <c r="DK38"/>
  <c r="DJ38"/>
  <c r="DI38"/>
  <c r="DO38" s="1"/>
  <c r="DG38"/>
  <c r="DF38"/>
  <c r="DE38"/>
  <c r="DD38"/>
  <c r="DC38"/>
  <c r="DA38"/>
  <c r="CZ38"/>
  <c r="CY38"/>
  <c r="CX38"/>
  <c r="CW38"/>
  <c r="CV38"/>
  <c r="CT38"/>
  <c r="CS38"/>
  <c r="CR38"/>
  <c r="CQ38"/>
  <c r="CP38"/>
  <c r="CM38"/>
  <c r="CL38"/>
  <c r="CK38"/>
  <c r="CJ38"/>
  <c r="CI38"/>
  <c r="CH38"/>
  <c r="CF38"/>
  <c r="CE38"/>
  <c r="CD38"/>
  <c r="CC38"/>
  <c r="CB38"/>
  <c r="CA38"/>
  <c r="BY38"/>
  <c r="BX38"/>
  <c r="BW38"/>
  <c r="BV38"/>
  <c r="BU38"/>
  <c r="BT38"/>
  <c r="BR38"/>
  <c r="BQ38"/>
  <c r="BP38"/>
  <c r="BO38"/>
  <c r="BN38"/>
  <c r="BM38"/>
  <c r="BK38"/>
  <c r="BJ38"/>
  <c r="BI38"/>
  <c r="BH38"/>
  <c r="BG38"/>
  <c r="BF38"/>
  <c r="BD38"/>
  <c r="BC38"/>
  <c r="BB38"/>
  <c r="BA38"/>
  <c r="AZ38"/>
  <c r="AY38"/>
  <c r="AX38"/>
  <c r="AW38"/>
  <c r="AV38"/>
  <c r="AU38"/>
  <c r="AT38"/>
  <c r="AQ38"/>
  <c r="AP38"/>
  <c r="AO38"/>
  <c r="AN38"/>
  <c r="AM38"/>
  <c r="AL38"/>
  <c r="AR38" s="1"/>
  <c r="AJ38"/>
  <c r="AI38"/>
  <c r="AH38"/>
  <c r="AG38"/>
  <c r="AF38"/>
  <c r="AE38"/>
  <c r="AK38" s="1"/>
  <c r="AC38"/>
  <c r="AB38"/>
  <c r="AA38"/>
  <c r="Z38"/>
  <c r="Y38"/>
  <c r="X38"/>
  <c r="AD38" s="1"/>
  <c r="V38"/>
  <c r="U38"/>
  <c r="T38"/>
  <c r="S38"/>
  <c r="R38"/>
  <c r="Q38"/>
  <c r="W38" s="1"/>
  <c r="P38"/>
  <c r="O38"/>
  <c r="N38"/>
  <c r="M38"/>
  <c r="L38"/>
  <c r="K38"/>
  <c r="I38"/>
  <c r="H38"/>
  <c r="G38"/>
  <c r="F38"/>
  <c r="E38"/>
  <c r="D38"/>
  <c r="J38" s="1"/>
  <c r="HO35"/>
  <c r="HI35"/>
  <c r="HU35" s="1"/>
  <c r="HB35"/>
  <c r="HH35" s="1"/>
  <c r="GX35"/>
  <c r="GU35" s="1"/>
  <c r="HA35" s="1"/>
  <c r="GN35"/>
  <c r="GH35"/>
  <c r="GT35" s="1"/>
  <c r="GA35"/>
  <c r="GG35" s="1"/>
  <c r="FT35"/>
  <c r="FZ35" s="1"/>
  <c r="FM35"/>
  <c r="FS35" s="1"/>
  <c r="EY35"/>
  <c r="ER35"/>
  <c r="EK35"/>
  <c r="EE35"/>
  <c r="FL35" s="1"/>
  <c r="DW35"/>
  <c r="EC35" s="1"/>
  <c r="DP35"/>
  <c r="DV35" s="1"/>
  <c r="DI35"/>
  <c r="DO35" s="1"/>
  <c r="DB35"/>
  <c r="DH35" s="1"/>
  <c r="CV35"/>
  <c r="CO35"/>
  <c r="CH35"/>
  <c r="CA35"/>
  <c r="BT35"/>
  <c r="BM35"/>
  <c r="BF35"/>
  <c r="AY35"/>
  <c r="AS35"/>
  <c r="CU35" s="1"/>
  <c r="AL35"/>
  <c r="AR35" s="1"/>
  <c r="AE35"/>
  <c r="AK35" s="1"/>
  <c r="X35"/>
  <c r="AD35" s="1"/>
  <c r="Q35"/>
  <c r="W35" s="1"/>
  <c r="K35"/>
  <c r="J35"/>
  <c r="D35"/>
  <c r="HO34"/>
  <c r="HI34"/>
  <c r="HU34" s="1"/>
  <c r="HB34"/>
  <c r="HH34" s="1"/>
  <c r="GX34"/>
  <c r="GU34" s="1"/>
  <c r="HA34" s="1"/>
  <c r="GN34"/>
  <c r="GH34"/>
  <c r="GT34" s="1"/>
  <c r="GA34"/>
  <c r="GG34" s="1"/>
  <c r="FT34"/>
  <c r="FZ34" s="1"/>
  <c r="FM34"/>
  <c r="FS34" s="1"/>
  <c r="FF34"/>
  <c r="FL34" s="1"/>
  <c r="EY34"/>
  <c r="FE34" s="1"/>
  <c r="ER34"/>
  <c r="EX34" s="1"/>
  <c r="EK34"/>
  <c r="EQ34" s="1"/>
  <c r="EE34"/>
  <c r="DW34"/>
  <c r="DP34"/>
  <c r="DI34"/>
  <c r="DB34"/>
  <c r="CV34"/>
  <c r="EC34" s="1"/>
  <c r="CO34"/>
  <c r="CU34" s="1"/>
  <c r="CH34"/>
  <c r="CN34" s="1"/>
  <c r="CA34"/>
  <c r="CG34" s="1"/>
  <c r="BT34"/>
  <c r="BZ34" s="1"/>
  <c r="BM34"/>
  <c r="BS34" s="1"/>
  <c r="BF34"/>
  <c r="BL34" s="1"/>
  <c r="AY34"/>
  <c r="BE34" s="1"/>
  <c r="AS34"/>
  <c r="AL34"/>
  <c r="AE34"/>
  <c r="X34"/>
  <c r="Q34"/>
  <c r="K34"/>
  <c r="AR34" s="1"/>
  <c r="D34"/>
  <c r="J34" s="1"/>
  <c r="HO33"/>
  <c r="HU33" s="1"/>
  <c r="HI33"/>
  <c r="HH33"/>
  <c r="HB33"/>
  <c r="GX33"/>
  <c r="GU33"/>
  <c r="HA33" s="1"/>
  <c r="GN33"/>
  <c r="GT33" s="1"/>
  <c r="GH33"/>
  <c r="GA33"/>
  <c r="FT33"/>
  <c r="FM33"/>
  <c r="FF33"/>
  <c r="EY33"/>
  <c r="ER33"/>
  <c r="EK33"/>
  <c r="EE33"/>
  <c r="GG33" s="1"/>
  <c r="DW33"/>
  <c r="EC33" s="1"/>
  <c r="DP33"/>
  <c r="DV33" s="1"/>
  <c r="DI33"/>
  <c r="DO33" s="1"/>
  <c r="DB33"/>
  <c r="DH33" s="1"/>
  <c r="CV33"/>
  <c r="CO33"/>
  <c r="CH33"/>
  <c r="CA33"/>
  <c r="BT33"/>
  <c r="BM33"/>
  <c r="BF33"/>
  <c r="AY33"/>
  <c r="AS33"/>
  <c r="CU33" s="1"/>
  <c r="AL33"/>
  <c r="AR33" s="1"/>
  <c r="AE33"/>
  <c r="AK33" s="1"/>
  <c r="X33"/>
  <c r="AD33" s="1"/>
  <c r="Q33"/>
  <c r="W33" s="1"/>
  <c r="K33"/>
  <c r="J33"/>
  <c r="D33"/>
  <c r="HO32"/>
  <c r="HL32"/>
  <c r="HI32" s="1"/>
  <c r="HH32"/>
  <c r="HB32"/>
  <c r="GX32"/>
  <c r="GU32"/>
  <c r="HU32" s="1"/>
  <c r="GN32"/>
  <c r="GT32" s="1"/>
  <c r="GH32"/>
  <c r="GG32"/>
  <c r="GA32"/>
  <c r="FZ32"/>
  <c r="FT32"/>
  <c r="FS32"/>
  <c r="FM32"/>
  <c r="FL32"/>
  <c r="EY32"/>
  <c r="FE32" s="1"/>
  <c r="ER32"/>
  <c r="EX32" s="1"/>
  <c r="EK32"/>
  <c r="EQ32" s="1"/>
  <c r="EE32"/>
  <c r="DW32"/>
  <c r="DP32"/>
  <c r="DI32"/>
  <c r="DB32"/>
  <c r="CV32"/>
  <c r="EC32" s="1"/>
  <c r="CO32"/>
  <c r="CU32" s="1"/>
  <c r="CH32"/>
  <c r="CN32" s="1"/>
  <c r="CA32"/>
  <c r="CG32" s="1"/>
  <c r="BT32"/>
  <c r="BZ32" s="1"/>
  <c r="BM32"/>
  <c r="BS32" s="1"/>
  <c r="BF32"/>
  <c r="BL32" s="1"/>
  <c r="AY32"/>
  <c r="BE32" s="1"/>
  <c r="AS32"/>
  <c r="AL32"/>
  <c r="AE32"/>
  <c r="X32"/>
  <c r="Q32"/>
  <c r="K32"/>
  <c r="AR32" s="1"/>
  <c r="D32"/>
  <c r="J32" s="1"/>
  <c r="HO31"/>
  <c r="HU31" s="1"/>
  <c r="HI31"/>
  <c r="HH31"/>
  <c r="HB31"/>
  <c r="GX31"/>
  <c r="GU31"/>
  <c r="HA31" s="1"/>
  <c r="GN31"/>
  <c r="GT31" s="1"/>
  <c r="GH31"/>
  <c r="GA31"/>
  <c r="FT31"/>
  <c r="FM31"/>
  <c r="FF31"/>
  <c r="EY31"/>
  <c r="ER31"/>
  <c r="EK31"/>
  <c r="EE31"/>
  <c r="GG31" s="1"/>
  <c r="DW31"/>
  <c r="EC31" s="1"/>
  <c r="DP31"/>
  <c r="DV31" s="1"/>
  <c r="DI31"/>
  <c r="DO31" s="1"/>
  <c r="DB31"/>
  <c r="DH31" s="1"/>
  <c r="CV31"/>
  <c r="CO31"/>
  <c r="CH31"/>
  <c r="CA31"/>
  <c r="BT31"/>
  <c r="BM31"/>
  <c r="BF31"/>
  <c r="AY31"/>
  <c r="AS31"/>
  <c r="CU31" s="1"/>
  <c r="AL31"/>
  <c r="AR31" s="1"/>
  <c r="AE31"/>
  <c r="AK31" s="1"/>
  <c r="X31"/>
  <c r="AD31" s="1"/>
  <c r="Q31"/>
  <c r="W31" s="1"/>
  <c r="K31"/>
  <c r="J31"/>
  <c r="D31"/>
  <c r="HO30"/>
  <c r="HL30"/>
  <c r="HI30" s="1"/>
  <c r="HU30" s="1"/>
  <c r="HH30"/>
  <c r="HB30"/>
  <c r="GX30"/>
  <c r="GU30"/>
  <c r="HA30" s="1"/>
  <c r="GN30"/>
  <c r="GT30" s="1"/>
  <c r="GH30"/>
  <c r="GG30"/>
  <c r="GA30"/>
  <c r="FZ30"/>
  <c r="FT30"/>
  <c r="FS30"/>
  <c r="FM30"/>
  <c r="FL30"/>
  <c r="EY30"/>
  <c r="FE30" s="1"/>
  <c r="ER30"/>
  <c r="EX30" s="1"/>
  <c r="EK30"/>
  <c r="EQ30" s="1"/>
  <c r="EE30"/>
  <c r="DW30"/>
  <c r="DP30"/>
  <c r="DI30"/>
  <c r="DB30"/>
  <c r="CV30"/>
  <c r="EC30" s="1"/>
  <c r="CO30"/>
  <c r="CU30" s="1"/>
  <c r="CH30"/>
  <c r="CN30" s="1"/>
  <c r="CA30"/>
  <c r="CG30" s="1"/>
  <c r="BT30"/>
  <c r="BZ30" s="1"/>
  <c r="BM30"/>
  <c r="BS30" s="1"/>
  <c r="BF30"/>
  <c r="BL30" s="1"/>
  <c r="AY30"/>
  <c r="BE30" s="1"/>
  <c r="AS30"/>
  <c r="AL30"/>
  <c r="AE30"/>
  <c r="X30"/>
  <c r="Q30"/>
  <c r="K30"/>
  <c r="AR30" s="1"/>
  <c r="D30"/>
  <c r="J30" s="1"/>
  <c r="HO29"/>
  <c r="HL29"/>
  <c r="HI29"/>
  <c r="HB29"/>
  <c r="GX29"/>
  <c r="GU29" s="1"/>
  <c r="GN29"/>
  <c r="GH29"/>
  <c r="GT29" s="1"/>
  <c r="GA29"/>
  <c r="GG29" s="1"/>
  <c r="FT29"/>
  <c r="FZ29" s="1"/>
  <c r="FM29"/>
  <c r="FS29" s="1"/>
  <c r="FF29"/>
  <c r="FL29" s="1"/>
  <c r="EY29"/>
  <c r="FE29" s="1"/>
  <c r="ER29"/>
  <c r="EX29" s="1"/>
  <c r="EK29"/>
  <c r="EQ29" s="1"/>
  <c r="EE29"/>
  <c r="DW29"/>
  <c r="DP29"/>
  <c r="DI29"/>
  <c r="DB29"/>
  <c r="CV29"/>
  <c r="EC29" s="1"/>
  <c r="CO29"/>
  <c r="CU29" s="1"/>
  <c r="CH29"/>
  <c r="CN29" s="1"/>
  <c r="CA29"/>
  <c r="CG29" s="1"/>
  <c r="BT29"/>
  <c r="BZ29" s="1"/>
  <c r="BM29"/>
  <c r="BS29" s="1"/>
  <c r="BF29"/>
  <c r="BL29" s="1"/>
  <c r="AY29"/>
  <c r="BE29" s="1"/>
  <c r="AS29"/>
  <c r="AL29"/>
  <c r="AE29"/>
  <c r="X29"/>
  <c r="Q29"/>
  <c r="K29"/>
  <c r="AR29" s="1"/>
  <c r="D29"/>
  <c r="J29" s="1"/>
  <c r="HO28"/>
  <c r="HU28" s="1"/>
  <c r="HI28"/>
  <c r="HB28"/>
  <c r="GU28"/>
  <c r="GN28"/>
  <c r="GH28"/>
  <c r="HH28" s="1"/>
  <c r="GA28"/>
  <c r="GG28" s="1"/>
  <c r="FT28"/>
  <c r="FZ28" s="1"/>
  <c r="FM28"/>
  <c r="FS28" s="1"/>
  <c r="FF28"/>
  <c r="FL28" s="1"/>
  <c r="EY28"/>
  <c r="FE28" s="1"/>
  <c r="ER28"/>
  <c r="EX28" s="1"/>
  <c r="EK28"/>
  <c r="EQ28" s="1"/>
  <c r="EE28"/>
  <c r="DW28"/>
  <c r="DP28"/>
  <c r="DI28"/>
  <c r="DB28"/>
  <c r="CV28"/>
  <c r="EC28" s="1"/>
  <c r="CO28"/>
  <c r="CH28"/>
  <c r="CA28"/>
  <c r="BT28"/>
  <c r="BM28"/>
  <c r="BF28"/>
  <c r="AY28"/>
  <c r="BE28" s="1"/>
  <c r="AS28"/>
  <c r="BZ28" s="1"/>
  <c r="AL28"/>
  <c r="AR28" s="1"/>
  <c r="AE28"/>
  <c r="AK28" s="1"/>
  <c r="X28"/>
  <c r="AD28" s="1"/>
  <c r="Q28"/>
  <c r="W28" s="1"/>
  <c r="K28"/>
  <c r="J28"/>
  <c r="D28"/>
  <c r="HO27"/>
  <c r="HL27"/>
  <c r="HI27" s="1"/>
  <c r="HI22" s="1"/>
  <c r="HB27"/>
  <c r="GX27"/>
  <c r="GU27"/>
  <c r="HU27" s="1"/>
  <c r="GN27"/>
  <c r="GT27" s="1"/>
  <c r="GH27"/>
  <c r="HH27" s="1"/>
  <c r="GA27"/>
  <c r="FT27"/>
  <c r="FM27"/>
  <c r="FF27"/>
  <c r="FL27" s="1"/>
  <c r="EY27"/>
  <c r="FE27" s="1"/>
  <c r="ER27"/>
  <c r="EX27" s="1"/>
  <c r="EK27"/>
  <c r="EQ27" s="1"/>
  <c r="EE27"/>
  <c r="GG27" s="1"/>
  <c r="DW27"/>
  <c r="EC27" s="1"/>
  <c r="DP27"/>
  <c r="DV27" s="1"/>
  <c r="DI27"/>
  <c r="DO27" s="1"/>
  <c r="DB27"/>
  <c r="DH27" s="1"/>
  <c r="CV27"/>
  <c r="CO27"/>
  <c r="CU27" s="1"/>
  <c r="CH27"/>
  <c r="CN27" s="1"/>
  <c r="CA27"/>
  <c r="CG27" s="1"/>
  <c r="BT27"/>
  <c r="BZ27" s="1"/>
  <c r="BM27"/>
  <c r="BS27" s="1"/>
  <c r="BF27"/>
  <c r="BL27" s="1"/>
  <c r="AY27"/>
  <c r="BE27" s="1"/>
  <c r="AS27"/>
  <c r="AL27"/>
  <c r="AE27"/>
  <c r="X27"/>
  <c r="Q27"/>
  <c r="K27"/>
  <c r="AR27" s="1"/>
  <c r="D27"/>
  <c r="J27" s="1"/>
  <c r="HO26"/>
  <c r="HU26" s="1"/>
  <c r="HI26"/>
  <c r="HB26"/>
  <c r="GX26"/>
  <c r="GU26"/>
  <c r="HA26" s="1"/>
  <c r="GN26"/>
  <c r="GT26" s="1"/>
  <c r="GH26"/>
  <c r="HH26" s="1"/>
  <c r="GA26"/>
  <c r="FT26"/>
  <c r="FM26"/>
  <c r="FF26"/>
  <c r="EY26"/>
  <c r="FE26" s="1"/>
  <c r="ER26"/>
  <c r="EX26" s="1"/>
  <c r="EK26"/>
  <c r="EQ26" s="1"/>
  <c r="EE26"/>
  <c r="GG26" s="1"/>
  <c r="DW26"/>
  <c r="EC26" s="1"/>
  <c r="DP26"/>
  <c r="DV26" s="1"/>
  <c r="DI26"/>
  <c r="DO26" s="1"/>
  <c r="DB26"/>
  <c r="DH26" s="1"/>
  <c r="CV26"/>
  <c r="CO26"/>
  <c r="CH26"/>
  <c r="CA26"/>
  <c r="BT26"/>
  <c r="BZ26" s="1"/>
  <c r="BM26"/>
  <c r="BS26" s="1"/>
  <c r="BF26"/>
  <c r="BL26" s="1"/>
  <c r="AY26"/>
  <c r="BE26" s="1"/>
  <c r="AS26"/>
  <c r="CU26" s="1"/>
  <c r="AL26"/>
  <c r="AE26"/>
  <c r="AK26" s="1"/>
  <c r="X26"/>
  <c r="AD26" s="1"/>
  <c r="Q26"/>
  <c r="W26" s="1"/>
  <c r="K26"/>
  <c r="AR26" s="1"/>
  <c r="D26"/>
  <c r="J26" s="1"/>
  <c r="HO25"/>
  <c r="HU25" s="1"/>
  <c r="HL25"/>
  <c r="HI25"/>
  <c r="HB25"/>
  <c r="HH25" s="1"/>
  <c r="GU25"/>
  <c r="HA25" s="1"/>
  <c r="GN25"/>
  <c r="GT25" s="1"/>
  <c r="GH25"/>
  <c r="GA25"/>
  <c r="EY25"/>
  <c r="FE25" s="1"/>
  <c r="ER25"/>
  <c r="EX25" s="1"/>
  <c r="EK25"/>
  <c r="EQ25" s="1"/>
  <c r="EE25"/>
  <c r="FS25" s="1"/>
  <c r="DW25"/>
  <c r="DP25"/>
  <c r="DI25"/>
  <c r="DB25"/>
  <c r="DH25" s="1"/>
  <c r="CV25"/>
  <c r="EC25" s="1"/>
  <c r="CO25"/>
  <c r="CU25" s="1"/>
  <c r="CH25"/>
  <c r="CN25" s="1"/>
  <c r="CA25"/>
  <c r="CG25" s="1"/>
  <c r="BT25"/>
  <c r="BZ25" s="1"/>
  <c r="BM25"/>
  <c r="BS25" s="1"/>
  <c r="BF25"/>
  <c r="BL25" s="1"/>
  <c r="AY25"/>
  <c r="BE25" s="1"/>
  <c r="AS25"/>
  <c r="AL25"/>
  <c r="AE25"/>
  <c r="X25"/>
  <c r="Q25"/>
  <c r="K25"/>
  <c r="AR25" s="1"/>
  <c r="D25"/>
  <c r="J25" s="1"/>
  <c r="HO24"/>
  <c r="HU24" s="1"/>
  <c r="HI24"/>
  <c r="HB24"/>
  <c r="GX24"/>
  <c r="GU24"/>
  <c r="HA24" s="1"/>
  <c r="GN24"/>
  <c r="GT24" s="1"/>
  <c r="GH24"/>
  <c r="HH24" s="1"/>
  <c r="GA24"/>
  <c r="FT24"/>
  <c r="FM24"/>
  <c r="FF24"/>
  <c r="EY24"/>
  <c r="ER24"/>
  <c r="EK24"/>
  <c r="EQ24" s="1"/>
  <c r="EE24"/>
  <c r="GG24" s="1"/>
  <c r="DW24"/>
  <c r="EC24" s="1"/>
  <c r="DP24"/>
  <c r="DV24" s="1"/>
  <c r="DI24"/>
  <c r="DO24" s="1"/>
  <c r="DB24"/>
  <c r="DH24" s="1"/>
  <c r="CV24"/>
  <c r="CO24"/>
  <c r="CH24"/>
  <c r="CA24"/>
  <c r="BT24"/>
  <c r="BM24"/>
  <c r="BS24" s="1"/>
  <c r="BF24"/>
  <c r="BL24" s="1"/>
  <c r="AY24"/>
  <c r="BE24" s="1"/>
  <c r="AS24"/>
  <c r="CU24" s="1"/>
  <c r="AL24"/>
  <c r="AR24" s="1"/>
  <c r="AE24"/>
  <c r="AK24" s="1"/>
  <c r="X24"/>
  <c r="AD24" s="1"/>
  <c r="Q24"/>
  <c r="W24" s="1"/>
  <c r="D24"/>
  <c r="J24" s="1"/>
  <c r="HO23"/>
  <c r="HU23" s="1"/>
  <c r="HI23"/>
  <c r="HB23"/>
  <c r="GX23"/>
  <c r="GU23"/>
  <c r="HA23" s="1"/>
  <c r="GN23"/>
  <c r="GT23" s="1"/>
  <c r="GH23"/>
  <c r="HH23" s="1"/>
  <c r="GA23"/>
  <c r="FT23"/>
  <c r="FM23"/>
  <c r="FF23"/>
  <c r="FL23" s="1"/>
  <c r="EY23"/>
  <c r="FE23" s="1"/>
  <c r="ER23"/>
  <c r="EX23" s="1"/>
  <c r="EK23"/>
  <c r="EQ23" s="1"/>
  <c r="EE23"/>
  <c r="GG23" s="1"/>
  <c r="DW23"/>
  <c r="EC23" s="1"/>
  <c r="DP23"/>
  <c r="DV23" s="1"/>
  <c r="DI23"/>
  <c r="DO23" s="1"/>
  <c r="DB23"/>
  <c r="DH23" s="1"/>
  <c r="CV23"/>
  <c r="CO23"/>
  <c r="CH23"/>
  <c r="CA23"/>
  <c r="BT23"/>
  <c r="BZ23" s="1"/>
  <c r="BM23"/>
  <c r="BS23" s="1"/>
  <c r="BF23"/>
  <c r="BL23" s="1"/>
  <c r="AY23"/>
  <c r="BE23" s="1"/>
  <c r="AS23"/>
  <c r="CU23" s="1"/>
  <c r="AL23"/>
  <c r="AR23" s="1"/>
  <c r="AE23"/>
  <c r="AK23" s="1"/>
  <c r="X23"/>
  <c r="AD23" s="1"/>
  <c r="Q23"/>
  <c r="W23" s="1"/>
  <c r="K23"/>
  <c r="D23"/>
  <c r="J23" s="1"/>
  <c r="HT22"/>
  <c r="HS22"/>
  <c r="HR22"/>
  <c r="HQ22"/>
  <c r="HP22"/>
  <c r="HO22"/>
  <c r="HU22" s="1"/>
  <c r="HN22"/>
  <c r="HM22"/>
  <c r="HL22"/>
  <c r="HK22"/>
  <c r="HJ22"/>
  <c r="HG22"/>
  <c r="HF22"/>
  <c r="HE22"/>
  <c r="HD22"/>
  <c r="HC22"/>
  <c r="HB22"/>
  <c r="HH22" s="1"/>
  <c r="GZ22"/>
  <c r="GY22"/>
  <c r="GX22"/>
  <c r="GW22"/>
  <c r="GV22"/>
  <c r="GU22"/>
  <c r="HA22" s="1"/>
  <c r="GS22"/>
  <c r="GR22"/>
  <c r="GQ22"/>
  <c r="GP22"/>
  <c r="GO22"/>
  <c r="GN22"/>
  <c r="GM22"/>
  <c r="GL22"/>
  <c r="GK22"/>
  <c r="GJ22"/>
  <c r="GI22"/>
  <c r="GH22"/>
  <c r="GF22"/>
  <c r="GE22"/>
  <c r="GD22"/>
  <c r="GC22"/>
  <c r="GB22"/>
  <c r="GA22"/>
  <c r="GG22" s="1"/>
  <c r="FY22"/>
  <c r="FX22"/>
  <c r="FW22"/>
  <c r="FV22"/>
  <c r="FU22"/>
  <c r="FT22"/>
  <c r="FZ22" s="1"/>
  <c r="FR22"/>
  <c r="FQ22"/>
  <c r="FP22"/>
  <c r="FO22"/>
  <c r="FN22"/>
  <c r="FM22"/>
  <c r="FS22" s="1"/>
  <c r="FK22"/>
  <c r="FJ22"/>
  <c r="FI22"/>
  <c r="FH22"/>
  <c r="FG22"/>
  <c r="FF22"/>
  <c r="FL22" s="1"/>
  <c r="FD22"/>
  <c r="FC22"/>
  <c r="FB22"/>
  <c r="FA22"/>
  <c r="EZ22"/>
  <c r="EY22"/>
  <c r="FE22" s="1"/>
  <c r="EW22"/>
  <c r="EV22"/>
  <c r="EU22"/>
  <c r="ET22"/>
  <c r="ES22"/>
  <c r="ER22"/>
  <c r="EX22" s="1"/>
  <c r="EP22"/>
  <c r="EO22"/>
  <c r="EN22"/>
  <c r="EM22"/>
  <c r="EL22"/>
  <c r="EK22"/>
  <c r="EQ22" s="1"/>
  <c r="EJ22"/>
  <c r="EI22"/>
  <c r="EH22"/>
  <c r="EG22"/>
  <c r="EF22"/>
  <c r="EE22"/>
  <c r="ED22"/>
  <c r="EB22"/>
  <c r="EA22"/>
  <c r="DZ22"/>
  <c r="DY22"/>
  <c r="DX22"/>
  <c r="DW22"/>
  <c r="EC22" s="1"/>
  <c r="DU22"/>
  <c r="DT22"/>
  <c r="DS22"/>
  <c r="DR22"/>
  <c r="DQ22"/>
  <c r="DP22"/>
  <c r="DV22" s="1"/>
  <c r="DN22"/>
  <c r="DM22"/>
  <c r="DL22"/>
  <c r="DK22"/>
  <c r="DJ22"/>
  <c r="DI22"/>
  <c r="DO22" s="1"/>
  <c r="DG22"/>
  <c r="DF22"/>
  <c r="DE22"/>
  <c r="DD22"/>
  <c r="DC22"/>
  <c r="DB22"/>
  <c r="DH22" s="1"/>
  <c r="DA22"/>
  <c r="CZ22"/>
  <c r="CY22"/>
  <c r="CX22"/>
  <c r="CW22"/>
  <c r="CV22"/>
  <c r="CT22"/>
  <c r="CS22"/>
  <c r="CR22"/>
  <c r="CQ22"/>
  <c r="CP22"/>
  <c r="CO22"/>
  <c r="CU22" s="1"/>
  <c r="CM22"/>
  <c r="CL22"/>
  <c r="CK22"/>
  <c r="CJ22"/>
  <c r="CI22"/>
  <c r="CH22"/>
  <c r="CN22" s="1"/>
  <c r="CF22"/>
  <c r="CE22"/>
  <c r="CD22"/>
  <c r="CC22"/>
  <c r="CB22"/>
  <c r="CA22"/>
  <c r="CG22" s="1"/>
  <c r="BY22"/>
  <c r="BX22"/>
  <c r="BW22"/>
  <c r="BV22"/>
  <c r="BU22"/>
  <c r="BT22"/>
  <c r="BZ22" s="1"/>
  <c r="BR22"/>
  <c r="BQ22"/>
  <c r="BP22"/>
  <c r="BO22"/>
  <c r="BN22"/>
  <c r="BM22"/>
  <c r="BS22" s="1"/>
  <c r="BK22"/>
  <c r="BJ22"/>
  <c r="BI22"/>
  <c r="BH22"/>
  <c r="BG22"/>
  <c r="BF22"/>
  <c r="BL22" s="1"/>
  <c r="BD22"/>
  <c r="BC22"/>
  <c r="BB22"/>
  <c r="BA22"/>
  <c r="AZ22"/>
  <c r="AY22"/>
  <c r="BE22" s="1"/>
  <c r="AX22"/>
  <c r="AW22"/>
  <c r="AV22"/>
  <c r="AU22"/>
  <c r="AT22"/>
  <c r="AS22"/>
  <c r="AQ22"/>
  <c r="AP22"/>
  <c r="AO22"/>
  <c r="AN22"/>
  <c r="AM22"/>
  <c r="AL22"/>
  <c r="AR22" s="1"/>
  <c r="AJ22"/>
  <c r="AI22"/>
  <c r="AH22"/>
  <c r="AG22"/>
  <c r="AF22"/>
  <c r="AE22"/>
  <c r="AK22" s="1"/>
  <c r="AC22"/>
  <c r="AB22"/>
  <c r="AA22"/>
  <c r="Z22"/>
  <c r="Y22"/>
  <c r="X22"/>
  <c r="AD22" s="1"/>
  <c r="V22"/>
  <c r="U22"/>
  <c r="T22"/>
  <c r="S22"/>
  <c r="R22"/>
  <c r="Q22"/>
  <c r="W22" s="1"/>
  <c r="P22"/>
  <c r="O22"/>
  <c r="N22"/>
  <c r="M22"/>
  <c r="L22"/>
  <c r="K22"/>
  <c r="I22"/>
  <c r="H22"/>
  <c r="G22"/>
  <c r="F22"/>
  <c r="E22"/>
  <c r="D22"/>
  <c r="J22" s="1"/>
  <c r="HO19"/>
  <c r="HU19" s="1"/>
  <c r="HI19"/>
  <c r="HB19"/>
  <c r="HH19" s="1"/>
  <c r="GU19"/>
  <c r="HA19" s="1"/>
  <c r="GN19"/>
  <c r="GT19" s="1"/>
  <c r="GH19"/>
  <c r="GA19"/>
  <c r="FT19"/>
  <c r="FM19"/>
  <c r="FF19"/>
  <c r="FL19" s="1"/>
  <c r="EY19"/>
  <c r="FE19" s="1"/>
  <c r="ER19"/>
  <c r="EX19" s="1"/>
  <c r="EK19"/>
  <c r="EQ19" s="1"/>
  <c r="EE19"/>
  <c r="GG19" s="1"/>
  <c r="DW19"/>
  <c r="EC19" s="1"/>
  <c r="DP19"/>
  <c r="DV19" s="1"/>
  <c r="DI19"/>
  <c r="DO19" s="1"/>
  <c r="DB19"/>
  <c r="DH19" s="1"/>
  <c r="CV19"/>
  <c r="CO19"/>
  <c r="CU19" s="1"/>
  <c r="CH19"/>
  <c r="CN19" s="1"/>
  <c r="CA19"/>
  <c r="CG19" s="1"/>
  <c r="BT19"/>
  <c r="BZ19" s="1"/>
  <c r="BM19"/>
  <c r="BS19" s="1"/>
  <c r="BF19"/>
  <c r="BL19" s="1"/>
  <c r="AY19"/>
  <c r="BE19" s="1"/>
  <c r="AS19"/>
  <c r="AL19"/>
  <c r="AE19"/>
  <c r="X19"/>
  <c r="Q19"/>
  <c r="W19" s="1"/>
  <c r="K19"/>
  <c r="AR19" s="1"/>
  <c r="J19"/>
  <c r="HO18"/>
  <c r="HU18" s="1"/>
  <c r="HI18"/>
  <c r="HB18"/>
  <c r="HH18" s="1"/>
  <c r="GU18"/>
  <c r="HA18" s="1"/>
  <c r="GN18"/>
  <c r="GT18" s="1"/>
  <c r="GH18"/>
  <c r="GG18"/>
  <c r="FS18"/>
  <c r="CO18"/>
  <c r="CU18" s="1"/>
  <c r="AS18"/>
  <c r="HO17"/>
  <c r="HU17" s="1"/>
  <c r="HI17"/>
  <c r="HB17"/>
  <c r="HH17" s="1"/>
  <c r="GU17"/>
  <c r="HA17" s="1"/>
  <c r="GN17"/>
  <c r="GT17" s="1"/>
  <c r="GH17"/>
  <c r="GG17"/>
  <c r="FS17"/>
  <c r="CO17"/>
  <c r="CU17" s="1"/>
  <c r="AS17"/>
  <c r="HO16"/>
  <c r="HI16"/>
  <c r="HB16"/>
  <c r="GU16"/>
  <c r="GN16"/>
  <c r="GA16"/>
  <c r="EE16"/>
  <c r="EC16"/>
  <c r="HO15"/>
  <c r="HI15"/>
  <c r="HB15"/>
  <c r="HH15" s="1"/>
  <c r="GU15"/>
  <c r="HA15" s="1"/>
  <c r="GN15"/>
  <c r="GT15" s="1"/>
  <c r="GA15"/>
  <c r="GG15" s="1"/>
  <c r="FT15"/>
  <c r="FZ15" s="1"/>
  <c r="FM15"/>
  <c r="FS15" s="1"/>
  <c r="FF15"/>
  <c r="FL15" s="1"/>
  <c r="EY15"/>
  <c r="FE15" s="1"/>
  <c r="ER15"/>
  <c r="EX15" s="1"/>
  <c r="EK15"/>
  <c r="EQ15" s="1"/>
  <c r="EE15"/>
  <c r="DW15"/>
  <c r="DP15"/>
  <c r="DI15"/>
  <c r="DB15"/>
  <c r="CV15"/>
  <c r="EC15" s="1"/>
  <c r="CO15"/>
  <c r="CU15" s="1"/>
  <c r="CH15"/>
  <c r="CN15" s="1"/>
  <c r="CA15"/>
  <c r="CG15" s="1"/>
  <c r="BT15"/>
  <c r="BZ15" s="1"/>
  <c r="BM15"/>
  <c r="BS15" s="1"/>
  <c r="BF15"/>
  <c r="BL15" s="1"/>
  <c r="AY15"/>
  <c r="BE15" s="1"/>
  <c r="AS15"/>
  <c r="AL15"/>
  <c r="AE15"/>
  <c r="X15"/>
  <c r="Q15"/>
  <c r="K15"/>
  <c r="AR15" s="1"/>
  <c r="H15"/>
  <c r="D15" s="1"/>
  <c r="HO14"/>
  <c r="HI14"/>
  <c r="HB14"/>
  <c r="GU14"/>
  <c r="GN14"/>
  <c r="GH14"/>
  <c r="GA14"/>
  <c r="FT14"/>
  <c r="FM14"/>
  <c r="FF14"/>
  <c r="EY14"/>
  <c r="ER14"/>
  <c r="EK14"/>
  <c r="EQ14" s="1"/>
  <c r="EE14"/>
  <c r="GG14" s="1"/>
  <c r="DW14"/>
  <c r="EC14" s="1"/>
  <c r="DP14"/>
  <c r="DV14" s="1"/>
  <c r="DI14"/>
  <c r="DO14" s="1"/>
  <c r="DB14"/>
  <c r="DH14" s="1"/>
  <c r="CV14"/>
  <c r="CO14"/>
  <c r="CH14"/>
  <c r="CA14"/>
  <c r="BT14"/>
  <c r="BM14"/>
  <c r="BF14"/>
  <c r="BL14" s="1"/>
  <c r="AY14"/>
  <c r="BE14" s="1"/>
  <c r="AS14"/>
  <c r="CU14" s="1"/>
  <c r="AL14"/>
  <c r="AR14" s="1"/>
  <c r="AE14"/>
  <c r="AK14" s="1"/>
  <c r="X14"/>
  <c r="AD14" s="1"/>
  <c r="Q14"/>
  <c r="W14" s="1"/>
  <c r="K14"/>
  <c r="J14"/>
  <c r="D14"/>
  <c r="HO13"/>
  <c r="HI13"/>
  <c r="HU13" s="1"/>
  <c r="HB13"/>
  <c r="HH13" s="1"/>
  <c r="GU13"/>
  <c r="HA13" s="1"/>
  <c r="GN13"/>
  <c r="GT13" s="1"/>
  <c r="GH13"/>
  <c r="GA13"/>
  <c r="FT13"/>
  <c r="FM13"/>
  <c r="FF13"/>
  <c r="EY13"/>
  <c r="ER13"/>
  <c r="EK13"/>
  <c r="EE13"/>
  <c r="DW13"/>
  <c r="DP13"/>
  <c r="DI13"/>
  <c r="DB13"/>
  <c r="CV13"/>
  <c r="CO13"/>
  <c r="CU13" s="1"/>
  <c r="CH13"/>
  <c r="CN13" s="1"/>
  <c r="CA13"/>
  <c r="CG13" s="1"/>
  <c r="BT13"/>
  <c r="BZ13" s="1"/>
  <c r="BM13"/>
  <c r="BS13" s="1"/>
  <c r="BF13"/>
  <c r="BL13" s="1"/>
  <c r="AY13"/>
  <c r="BE13" s="1"/>
  <c r="AS13"/>
  <c r="AL13"/>
  <c r="AE13"/>
  <c r="X13"/>
  <c r="Q13"/>
  <c r="K13"/>
  <c r="AR13" s="1"/>
  <c r="D13"/>
  <c r="J13" s="1"/>
  <c r="HO12"/>
  <c r="HU12" s="1"/>
  <c r="HI12"/>
  <c r="HH12"/>
  <c r="HB12"/>
  <c r="GU12"/>
  <c r="GN12"/>
  <c r="GH12"/>
  <c r="HA12" s="1"/>
  <c r="GA12"/>
  <c r="GG12" s="1"/>
  <c r="FT12"/>
  <c r="FZ12" s="1"/>
  <c r="FM12"/>
  <c r="FS12" s="1"/>
  <c r="FF12"/>
  <c r="FL12" s="1"/>
  <c r="EY12"/>
  <c r="FE12" s="1"/>
  <c r="ER12"/>
  <c r="EX12" s="1"/>
  <c r="EK12"/>
  <c r="EQ12" s="1"/>
  <c r="EE12"/>
  <c r="DW12"/>
  <c r="DP12"/>
  <c r="DI12"/>
  <c r="DB12"/>
  <c r="CV12"/>
  <c r="EC12" s="1"/>
  <c r="CO12"/>
  <c r="CU12" s="1"/>
  <c r="CH12"/>
  <c r="CN12" s="1"/>
  <c r="CA12"/>
  <c r="CG12" s="1"/>
  <c r="BT12"/>
  <c r="BZ12" s="1"/>
  <c r="BM12"/>
  <c r="BS12" s="1"/>
  <c r="BF12"/>
  <c r="BL12" s="1"/>
  <c r="AY12"/>
  <c r="AS12"/>
  <c r="AL12"/>
  <c r="AR12" s="1"/>
  <c r="AE12"/>
  <c r="AK12" s="1"/>
  <c r="X12"/>
  <c r="AD12" s="1"/>
  <c r="Q12"/>
  <c r="K12"/>
  <c r="D12"/>
  <c r="J12" s="1"/>
  <c r="HO11"/>
  <c r="HU11" s="1"/>
  <c r="HI11"/>
  <c r="HB11"/>
  <c r="GU11"/>
  <c r="GN11"/>
  <c r="GH11"/>
  <c r="HH11" s="1"/>
  <c r="GA11"/>
  <c r="GG11" s="1"/>
  <c r="FT11"/>
  <c r="FZ11" s="1"/>
  <c r="FM11"/>
  <c r="FS11" s="1"/>
  <c r="FF11"/>
  <c r="FL11" s="1"/>
  <c r="EY11"/>
  <c r="FE11" s="1"/>
  <c r="ER11"/>
  <c r="EX11" s="1"/>
  <c r="EK11"/>
  <c r="EQ11" s="1"/>
  <c r="EE11"/>
  <c r="DW11"/>
  <c r="DP11"/>
  <c r="DI11"/>
  <c r="DB11"/>
  <c r="CV11"/>
  <c r="EC11" s="1"/>
  <c r="CO11"/>
  <c r="CU11" s="1"/>
  <c r="CH11"/>
  <c r="CN11" s="1"/>
  <c r="CA11"/>
  <c r="CG11" s="1"/>
  <c r="BT11"/>
  <c r="BZ11" s="1"/>
  <c r="BM11"/>
  <c r="BS11" s="1"/>
  <c r="BF11"/>
  <c r="BL11" s="1"/>
  <c r="AY11"/>
  <c r="BE11" s="1"/>
  <c r="AS11"/>
  <c r="AL11"/>
  <c r="AE11"/>
  <c r="X11"/>
  <c r="Q11"/>
  <c r="K11"/>
  <c r="AR11" s="1"/>
  <c r="D11"/>
  <c r="J11" s="1"/>
  <c r="HI10"/>
  <c r="HU10" s="1"/>
  <c r="HH10"/>
  <c r="GH10"/>
  <c r="GT10" s="1"/>
  <c r="GA10"/>
  <c r="GG10" s="1"/>
  <c r="FT10"/>
  <c r="FZ10" s="1"/>
  <c r="FM10"/>
  <c r="FS10" s="1"/>
  <c r="FF10"/>
  <c r="FL10" s="1"/>
  <c r="EY10"/>
  <c r="FE10" s="1"/>
  <c r="ER10"/>
  <c r="EX10" s="1"/>
  <c r="EK10"/>
  <c r="EQ10" s="1"/>
  <c r="EE10"/>
  <c r="DW10"/>
  <c r="DP10"/>
  <c r="DI10"/>
  <c r="DB10"/>
  <c r="CV10"/>
  <c r="EC10" s="1"/>
  <c r="CO10"/>
  <c r="CU10" s="1"/>
  <c r="CH10"/>
  <c r="CN10" s="1"/>
  <c r="CA10"/>
  <c r="CG10" s="1"/>
  <c r="BT10"/>
  <c r="BZ10" s="1"/>
  <c r="BM10"/>
  <c r="BS10" s="1"/>
  <c r="BF10"/>
  <c r="BL10" s="1"/>
  <c r="AY10"/>
  <c r="AS10"/>
  <c r="AL10"/>
  <c r="AR10" s="1"/>
  <c r="AE10"/>
  <c r="AK10" s="1"/>
  <c r="X10"/>
  <c r="AD10" s="1"/>
  <c r="Q10"/>
  <c r="K10"/>
  <c r="D10"/>
  <c r="HU9"/>
  <c r="HH9"/>
  <c r="HA9"/>
  <c r="GT9"/>
  <c r="GG9"/>
  <c r="FZ9"/>
  <c r="FS9"/>
  <c r="FL9"/>
  <c r="FE9"/>
  <c r="EX9"/>
  <c r="EQ9"/>
  <c r="EC9"/>
  <c r="DV9"/>
  <c r="DO9"/>
  <c r="DH9"/>
  <c r="CU9"/>
  <c r="CN9"/>
  <c r="CG9"/>
  <c r="BZ9"/>
  <c r="BS9"/>
  <c r="BL9"/>
  <c r="BE9"/>
  <c r="AR9"/>
  <c r="AK9"/>
  <c r="AD9"/>
  <c r="W9"/>
  <c r="J9"/>
  <c r="HT8"/>
  <c r="HS8"/>
  <c r="HR8"/>
  <c r="HQ8"/>
  <c r="HP8"/>
  <c r="HO8"/>
  <c r="HN8"/>
  <c r="HM8"/>
  <c r="HL8"/>
  <c r="HK8"/>
  <c r="HJ8"/>
  <c r="HI8"/>
  <c r="HG8"/>
  <c r="HF8"/>
  <c r="HE8"/>
  <c r="HD8"/>
  <c r="HC8"/>
  <c r="HB8"/>
  <c r="HH8" s="1"/>
  <c r="GZ8"/>
  <c r="GY8"/>
  <c r="GX8"/>
  <c r="GW8"/>
  <c r="GV8"/>
  <c r="GU8"/>
  <c r="HA8" s="1"/>
  <c r="GS8"/>
  <c r="GR8"/>
  <c r="GQ8"/>
  <c r="GP8"/>
  <c r="GO8"/>
  <c r="GN8"/>
  <c r="GT8" s="1"/>
  <c r="GM8"/>
  <c r="GL8"/>
  <c r="GK8"/>
  <c r="GJ8"/>
  <c r="GI8"/>
  <c r="GH8"/>
  <c r="GF8"/>
  <c r="GE8"/>
  <c r="GD8"/>
  <c r="GC8"/>
  <c r="GB8"/>
  <c r="GA8"/>
  <c r="GG8" s="1"/>
  <c r="FY8"/>
  <c r="FX8"/>
  <c r="FW8"/>
  <c r="FV8"/>
  <c r="FU8"/>
  <c r="FT8"/>
  <c r="FZ8" s="1"/>
  <c r="FR8"/>
  <c r="FQ8"/>
  <c r="FP8"/>
  <c r="FO8"/>
  <c r="FN8"/>
  <c r="FM8"/>
  <c r="FS8" s="1"/>
  <c r="FK8"/>
  <c r="FJ8"/>
  <c r="FI8"/>
  <c r="FH8"/>
  <c r="FG8"/>
  <c r="FF8"/>
  <c r="FL8" s="1"/>
  <c r="FD8"/>
  <c r="FC8"/>
  <c r="FB8"/>
  <c r="FA8"/>
  <c r="EZ8"/>
  <c r="EY8"/>
  <c r="FE8" s="1"/>
  <c r="EW8"/>
  <c r="EV8"/>
  <c r="EU8"/>
  <c r="ET8"/>
  <c r="ES8"/>
  <c r="ER8"/>
  <c r="EX8" s="1"/>
  <c r="EP8"/>
  <c r="EO8"/>
  <c r="EN8"/>
  <c r="EM8"/>
  <c r="EL8"/>
  <c r="EK8"/>
  <c r="EQ8" s="1"/>
  <c r="EJ8"/>
  <c r="EI8"/>
  <c r="EH8"/>
  <c r="EG8"/>
  <c r="EF8"/>
  <c r="EE8"/>
  <c r="ED8"/>
  <c r="EB8"/>
  <c r="EA8"/>
  <c r="DZ8"/>
  <c r="DY8"/>
  <c r="DX8"/>
  <c r="DW8"/>
  <c r="EC8" s="1"/>
  <c r="DU8"/>
  <c r="DT8"/>
  <c r="DS8"/>
  <c r="DR8"/>
  <c r="DQ8"/>
  <c r="DP8"/>
  <c r="DV8" s="1"/>
  <c r="DN8"/>
  <c r="DM8"/>
  <c r="DL8"/>
  <c r="DK8"/>
  <c r="DJ8"/>
  <c r="DI8"/>
  <c r="DO8" s="1"/>
  <c r="DG8"/>
  <c r="DF8"/>
  <c r="DE8"/>
  <c r="DD8"/>
  <c r="DC8"/>
  <c r="DB8"/>
  <c r="DH8" s="1"/>
  <c r="DA8"/>
  <c r="CZ8"/>
  <c r="CY8"/>
  <c r="CX8"/>
  <c r="CW8"/>
  <c r="CV8"/>
  <c r="CT8"/>
  <c r="CS8"/>
  <c r="CR8"/>
  <c r="CQ8"/>
  <c r="CP8"/>
  <c r="CO8"/>
  <c r="CM8"/>
  <c r="CL8"/>
  <c r="CK8"/>
  <c r="CJ8"/>
  <c r="CI8"/>
  <c r="CH8"/>
  <c r="CN8" s="1"/>
  <c r="CF8"/>
  <c r="CE8"/>
  <c r="CD8"/>
  <c r="CC8"/>
  <c r="CB8"/>
  <c r="CA8"/>
  <c r="CG8" s="1"/>
  <c r="BY8"/>
  <c r="BX8"/>
  <c r="BW8"/>
  <c r="BV8"/>
  <c r="BU8"/>
  <c r="BT8"/>
  <c r="BZ8" s="1"/>
  <c r="BR8"/>
  <c r="BQ8"/>
  <c r="BP8"/>
  <c r="BO8"/>
  <c r="BN8"/>
  <c r="BM8"/>
  <c r="BS8" s="1"/>
  <c r="BK8"/>
  <c r="BJ8"/>
  <c r="BI8"/>
  <c r="BH8"/>
  <c r="BG8"/>
  <c r="BF8"/>
  <c r="BL8" s="1"/>
  <c r="BD8"/>
  <c r="BC8"/>
  <c r="BB8"/>
  <c r="BA8"/>
  <c r="AZ8"/>
  <c r="AY8"/>
  <c r="BE8" s="1"/>
  <c r="AX8"/>
  <c r="AW8"/>
  <c r="AV8"/>
  <c r="AU8"/>
  <c r="AT8"/>
  <c r="AS8"/>
  <c r="AQ8"/>
  <c r="AP8"/>
  <c r="AO8"/>
  <c r="AN8"/>
  <c r="AM8"/>
  <c r="AL8"/>
  <c r="AR8" s="1"/>
  <c r="AJ8"/>
  <c r="AI8"/>
  <c r="AH8"/>
  <c r="AG8"/>
  <c r="AF8"/>
  <c r="AE8"/>
  <c r="AK8" s="1"/>
  <c r="AC8"/>
  <c r="AB8"/>
  <c r="AA8"/>
  <c r="Z8"/>
  <c r="Y8"/>
  <c r="X8"/>
  <c r="AD8" s="1"/>
  <c r="V8"/>
  <c r="U8"/>
  <c r="T8"/>
  <c r="S8"/>
  <c r="R8"/>
  <c r="Q8"/>
  <c r="W8" s="1"/>
  <c r="P8"/>
  <c r="O8"/>
  <c r="N8"/>
  <c r="M8"/>
  <c r="L8"/>
  <c r="K8"/>
  <c r="I8"/>
  <c r="H8"/>
  <c r="G8"/>
  <c r="F8"/>
  <c r="E8"/>
  <c r="EE6"/>
  <c r="EC6"/>
  <c r="CO6"/>
  <c r="AS6"/>
  <c r="HT5"/>
  <c r="HS5"/>
  <c r="HR5"/>
  <c r="HQ5"/>
  <c r="HP5"/>
  <c r="HO5"/>
  <c r="HN5"/>
  <c r="HM5"/>
  <c r="HK5"/>
  <c r="HJ5"/>
  <c r="HG5"/>
  <c r="HF5"/>
  <c r="HE5"/>
  <c r="HD5"/>
  <c r="HC5"/>
  <c r="GZ5"/>
  <c r="GY5"/>
  <c r="GX5"/>
  <c r="GW5"/>
  <c r="GV5"/>
  <c r="GU5"/>
  <c r="HA5" s="1"/>
  <c r="GS5"/>
  <c r="GR5"/>
  <c r="GQ5"/>
  <c r="GP5"/>
  <c r="GO5"/>
  <c r="GM5"/>
  <c r="GL5"/>
  <c r="GK5"/>
  <c r="GJ5"/>
  <c r="GI5"/>
  <c r="GH5"/>
  <c r="GF5"/>
  <c r="GE5"/>
  <c r="GD5"/>
  <c r="GC5"/>
  <c r="GB5"/>
  <c r="GA5"/>
  <c r="GG5" s="1"/>
  <c r="FY5"/>
  <c r="FX5"/>
  <c r="FW5"/>
  <c r="FV5"/>
  <c r="FU5"/>
  <c r="FR5"/>
  <c r="FQ5"/>
  <c r="FP5"/>
  <c r="FO5"/>
  <c r="FN5"/>
  <c r="FM5"/>
  <c r="FS5" s="1"/>
  <c r="FK5"/>
  <c r="FJ5"/>
  <c r="FI5"/>
  <c r="FH5"/>
  <c r="FG5"/>
  <c r="FF5"/>
  <c r="FL5" s="1"/>
  <c r="FD5"/>
  <c r="FC5"/>
  <c r="FB5"/>
  <c r="FA5"/>
  <c r="EZ5"/>
  <c r="EY5"/>
  <c r="FE5" s="1"/>
  <c r="EW5"/>
  <c r="EV5"/>
  <c r="EU5"/>
  <c r="ET5"/>
  <c r="ES5"/>
  <c r="ER5"/>
  <c r="EX5" s="1"/>
  <c r="EP5"/>
  <c r="EO5"/>
  <c r="EN5"/>
  <c r="EM5"/>
  <c r="EL5"/>
  <c r="EK5"/>
  <c r="EQ5" s="1"/>
  <c r="EJ5"/>
  <c r="EI5"/>
  <c r="EH5"/>
  <c r="EG5"/>
  <c r="EF5"/>
  <c r="EE5"/>
  <c r="ED5"/>
  <c r="EB5"/>
  <c r="EA5"/>
  <c r="DZ5"/>
  <c r="DY5"/>
  <c r="DX5"/>
  <c r="DW5"/>
  <c r="EC5" s="1"/>
  <c r="DU5"/>
  <c r="DT5"/>
  <c r="DS5"/>
  <c r="DR5"/>
  <c r="DQ5"/>
  <c r="DN5"/>
  <c r="DM5"/>
  <c r="DL5"/>
  <c r="DK5"/>
  <c r="DJ5"/>
  <c r="DI5"/>
  <c r="DO5" s="1"/>
  <c r="DG5"/>
  <c r="DF5"/>
  <c r="DE5"/>
  <c r="DD5"/>
  <c r="DC5"/>
  <c r="DA5"/>
  <c r="CZ5"/>
  <c r="CY5"/>
  <c r="CX5"/>
  <c r="CW5"/>
  <c r="CV5"/>
  <c r="CT5"/>
  <c r="CS5"/>
  <c r="CR5"/>
  <c r="CQ5"/>
  <c r="CP5"/>
  <c r="CM5"/>
  <c r="CL5"/>
  <c r="CK5"/>
  <c r="CJ5"/>
  <c r="CI5"/>
  <c r="CH5"/>
  <c r="CF5"/>
  <c r="CE5"/>
  <c r="CD5"/>
  <c r="CC5"/>
  <c r="CB5"/>
  <c r="CA5"/>
  <c r="BY5"/>
  <c r="BX5"/>
  <c r="BW5"/>
  <c r="BV5"/>
  <c r="BU5"/>
  <c r="BT5"/>
  <c r="BR5"/>
  <c r="BQ5"/>
  <c r="BP5"/>
  <c r="BO5"/>
  <c r="BN5"/>
  <c r="BM5"/>
  <c r="BK5"/>
  <c r="BJ5"/>
  <c r="BI5"/>
  <c r="BH5"/>
  <c r="BG5"/>
  <c r="BF5"/>
  <c r="BD5"/>
  <c r="BC5"/>
  <c r="BB5"/>
  <c r="BA5"/>
  <c r="AZ5"/>
  <c r="AY5"/>
  <c r="AX5"/>
  <c r="AW5"/>
  <c r="AV5"/>
  <c r="AU5"/>
  <c r="AT5"/>
  <c r="AQ5"/>
  <c r="AP5"/>
  <c r="AO5"/>
  <c r="AN5"/>
  <c r="AM5"/>
  <c r="AL5"/>
  <c r="AR5" s="1"/>
  <c r="AJ5"/>
  <c r="AI5"/>
  <c r="AH5"/>
  <c r="AG5"/>
  <c r="AF5"/>
  <c r="AE5"/>
  <c r="AK5" s="1"/>
  <c r="AC5"/>
  <c r="AB5"/>
  <c r="AA5"/>
  <c r="Z5"/>
  <c r="Y5"/>
  <c r="X5"/>
  <c r="AD5" s="1"/>
  <c r="V5"/>
  <c r="U5"/>
  <c r="T5"/>
  <c r="S5"/>
  <c r="R5"/>
  <c r="Q5"/>
  <c r="W5" s="1"/>
  <c r="P5"/>
  <c r="O5"/>
  <c r="N5"/>
  <c r="M5"/>
  <c r="L5"/>
  <c r="K5"/>
  <c r="I5"/>
  <c r="H5"/>
  <c r="G5"/>
  <c r="F5"/>
  <c r="E5"/>
  <c r="HU8" l="1"/>
  <c r="HU15"/>
  <c r="J15"/>
  <c r="D8"/>
  <c r="HU40"/>
  <c r="HI38"/>
  <c r="HI5" s="1"/>
  <c r="HU5" s="1"/>
  <c r="CN48"/>
  <c r="CG48"/>
  <c r="BZ48"/>
  <c r="BS48"/>
  <c r="BL48"/>
  <c r="BE48"/>
  <c r="AS38"/>
  <c r="AS5" s="1"/>
  <c r="BL5" s="1"/>
  <c r="DH10"/>
  <c r="DO10"/>
  <c r="DV10"/>
  <c r="HA10"/>
  <c r="W11"/>
  <c r="AD11"/>
  <c r="AK11"/>
  <c r="DH11"/>
  <c r="DO11"/>
  <c r="DV11"/>
  <c r="GT11"/>
  <c r="HA11"/>
  <c r="DH12"/>
  <c r="DO12"/>
  <c r="DV12"/>
  <c r="GT12"/>
  <c r="W13"/>
  <c r="AD13"/>
  <c r="AK13"/>
  <c r="BS14"/>
  <c r="BZ14"/>
  <c r="CG14"/>
  <c r="CN14"/>
  <c r="EX14"/>
  <c r="FE14"/>
  <c r="FL14"/>
  <c r="FS14"/>
  <c r="FZ14"/>
  <c r="W15"/>
  <c r="AD15"/>
  <c r="AK15"/>
  <c r="DH15"/>
  <c r="DO15"/>
  <c r="DV15"/>
  <c r="AD19"/>
  <c r="AK19"/>
  <c r="CG23"/>
  <c r="CN23"/>
  <c r="FS23"/>
  <c r="FZ23"/>
  <c r="BZ24"/>
  <c r="CG24"/>
  <c r="CN24"/>
  <c r="EX24"/>
  <c r="FE24"/>
  <c r="FL24"/>
  <c r="FS24"/>
  <c r="FZ24"/>
  <c r="W25"/>
  <c r="AD25"/>
  <c r="AK25"/>
  <c r="DO25"/>
  <c r="DV25"/>
  <c r="FL25"/>
  <c r="FZ25"/>
  <c r="GG25"/>
  <c r="FS27"/>
  <c r="FZ27"/>
  <c r="HA27"/>
  <c r="BL28"/>
  <c r="BS28"/>
  <c r="CN28"/>
  <c r="DH28"/>
  <c r="DO28"/>
  <c r="DV28"/>
  <c r="DH29"/>
  <c r="DO29"/>
  <c r="DV29"/>
  <c r="HA29"/>
  <c r="HU29"/>
  <c r="W30"/>
  <c r="AD30"/>
  <c r="AK30"/>
  <c r="BE38"/>
  <c r="BL38"/>
  <c r="BS38"/>
  <c r="BZ38"/>
  <c r="CG38"/>
  <c r="CN38"/>
  <c r="HU38"/>
  <c r="CU48"/>
  <c r="CO38"/>
  <c r="FS19"/>
  <c r="FZ19"/>
  <c r="CG26"/>
  <c r="CN26"/>
  <c r="FL26"/>
  <c r="FS26"/>
  <c r="FZ26"/>
  <c r="W27"/>
  <c r="AD27"/>
  <c r="AK27"/>
  <c r="CG28"/>
  <c r="CU28"/>
  <c r="GT28"/>
  <c r="HA28"/>
  <c r="W29"/>
  <c r="AD29"/>
  <c r="AK29"/>
  <c r="HH29"/>
  <c r="DH30"/>
  <c r="DO30"/>
  <c r="DV30"/>
  <c r="BE31"/>
  <c r="BL31"/>
  <c r="BS31"/>
  <c r="BZ31"/>
  <c r="CG31"/>
  <c r="CN31"/>
  <c r="EQ31"/>
  <c r="EX31"/>
  <c r="FE31"/>
  <c r="FL31"/>
  <c r="FS31"/>
  <c r="FZ31"/>
  <c r="W32"/>
  <c r="AD32"/>
  <c r="AK32"/>
  <c r="DH32"/>
  <c r="DO32"/>
  <c r="DV32"/>
  <c r="HA32"/>
  <c r="BE33"/>
  <c r="BL33"/>
  <c r="BS33"/>
  <c r="BZ33"/>
  <c r="CG33"/>
  <c r="CN33"/>
  <c r="EQ33"/>
  <c r="EX33"/>
  <c r="FE33"/>
  <c r="FL33"/>
  <c r="FS33"/>
  <c r="FZ33"/>
  <c r="W34"/>
  <c r="AD34"/>
  <c r="AK34"/>
  <c r="DH34"/>
  <c r="DO34"/>
  <c r="DV34"/>
  <c r="BE35"/>
  <c r="BL35"/>
  <c r="BS35"/>
  <c r="BZ35"/>
  <c r="CG35"/>
  <c r="CN35"/>
  <c r="EQ35"/>
  <c r="EX35"/>
  <c r="FE35"/>
  <c r="BE39"/>
  <c r="BL39"/>
  <c r="BS39"/>
  <c r="BZ39"/>
  <c r="CG39"/>
  <c r="CN39"/>
  <c r="EQ39"/>
  <c r="EX39"/>
  <c r="FE39"/>
  <c r="FL39"/>
  <c r="FS39"/>
  <c r="FZ39"/>
  <c r="W40"/>
  <c r="AD40"/>
  <c r="AK40"/>
  <c r="DH40"/>
  <c r="DO40"/>
  <c r="DV40"/>
  <c r="GT40"/>
  <c r="HA40"/>
  <c r="HH40"/>
  <c r="BE42"/>
  <c r="BL42"/>
  <c r="BS42"/>
  <c r="BZ42"/>
  <c r="CG42"/>
  <c r="CN42"/>
  <c r="EQ42"/>
  <c r="EX42"/>
  <c r="FE42"/>
  <c r="FL42"/>
  <c r="FS42"/>
  <c r="FZ42"/>
  <c r="BE43"/>
  <c r="BL43"/>
  <c r="BS43"/>
  <c r="BZ43"/>
  <c r="CG43"/>
  <c r="CN43"/>
  <c r="EQ43"/>
  <c r="EX43"/>
  <c r="FE43"/>
  <c r="FL43"/>
  <c r="FS43"/>
  <c r="FZ43"/>
  <c r="W44"/>
  <c r="AD44"/>
  <c r="AK44"/>
  <c r="DH44"/>
  <c r="DO44"/>
  <c r="DV44"/>
  <c r="GT44"/>
  <c r="HA44"/>
  <c r="DH45"/>
  <c r="DO45"/>
  <c r="DV45"/>
  <c r="GT45"/>
  <c r="HA45"/>
  <c r="BE46"/>
  <c r="BL46"/>
  <c r="BS46"/>
  <c r="BZ46"/>
  <c r="CG46"/>
  <c r="CN46"/>
  <c r="EQ46"/>
  <c r="EX46"/>
  <c r="FE46"/>
  <c r="FL46"/>
  <c r="FS46"/>
  <c r="FZ46"/>
  <c r="AK47"/>
  <c r="BS47"/>
  <c r="CG47"/>
  <c r="CU47"/>
  <c r="EX47"/>
  <c r="FL47"/>
  <c r="FZ47"/>
  <c r="GT47"/>
  <c r="HA47"/>
  <c r="W48"/>
  <c r="AD48"/>
  <c r="AK48"/>
  <c r="DH48"/>
  <c r="DO48"/>
  <c r="DV48"/>
  <c r="GT48"/>
  <c r="HA48"/>
  <c r="GT50"/>
  <c r="HA50"/>
  <c r="DB38"/>
  <c r="DP38"/>
  <c r="FT38"/>
  <c r="GN38"/>
  <c r="HB38"/>
  <c r="HL38"/>
  <c r="HL5" s="1"/>
  <c r="AD47"/>
  <c r="BL47"/>
  <c r="BZ47"/>
  <c r="DO47"/>
  <c r="EQ47"/>
  <c r="FE47"/>
  <c r="FS47"/>
  <c r="GT38" l="1"/>
  <c r="GN5"/>
  <c r="GT5" s="1"/>
  <c r="DV38"/>
  <c r="DP5"/>
  <c r="DV5" s="1"/>
  <c r="CU38"/>
  <c r="CO5"/>
  <c r="CU5" s="1"/>
  <c r="CG5"/>
  <c r="BS5"/>
  <c r="BE5"/>
  <c r="HH38"/>
  <c r="HB5"/>
  <c r="HH5" s="1"/>
  <c r="FZ38"/>
  <c r="FT5"/>
  <c r="FZ5" s="1"/>
  <c r="DH38"/>
  <c r="DB5"/>
  <c r="DH5" s="1"/>
  <c r="J8"/>
  <c r="D5"/>
  <c r="J5" s="1"/>
  <c r="CN5"/>
  <c r="BZ5"/>
</calcChain>
</file>

<file path=xl/sharedStrings.xml><?xml version="1.0" encoding="utf-8"?>
<sst xmlns="http://schemas.openxmlformats.org/spreadsheetml/2006/main" count="833" uniqueCount="114">
  <si>
    <t>№ п/п</t>
  </si>
  <si>
    <t>Наименование юридического лица</t>
  </si>
  <si>
    <t xml:space="preserve"> Факт                 2019 г.                    (тыс.        руб.)</t>
  </si>
  <si>
    <t xml:space="preserve">в  разрезе  источников  финансирования </t>
  </si>
  <si>
    <t>Процент  выполнения (факт 2019 г.                         к плану  2019г.)</t>
  </si>
  <si>
    <t xml:space="preserve"> План                  2020 г.                    (тыс.        руб.)</t>
  </si>
  <si>
    <t xml:space="preserve"> Факт                  1кв.                 2020 г.                    (тыс.        руб.)</t>
  </si>
  <si>
    <t>Процент  выполнения (факт                             1 кв. 2020 г.                         к плану                         2020г.)</t>
  </si>
  <si>
    <t xml:space="preserve"> Факт                 1 полу годие                  2020 г.                    (тыс.        руб.)</t>
  </si>
  <si>
    <t>Процент  выполнения (факт                             1 полу годие   2020 г.                         к плану                         2020г.)</t>
  </si>
  <si>
    <t xml:space="preserve"> Факт                9 месяцев                  2020 г.                    (тыс.        руб.)</t>
  </si>
  <si>
    <t>Процент  выполнения (факт                             9 месяцев   2020 г.                         к плану                         2020г.)</t>
  </si>
  <si>
    <t xml:space="preserve"> Факт                за                  2020 г.                    (тыс.        руб.)</t>
  </si>
  <si>
    <t>Процент  выполнения (факт                                2020 г.                         к плану                         2020г.)</t>
  </si>
  <si>
    <t xml:space="preserve"> План                  2021 г.                    (тыс.        руб.)</t>
  </si>
  <si>
    <t xml:space="preserve"> Факт                за 1 квартал                 2021 г.                    (тыс.        руб.)</t>
  </si>
  <si>
    <t>Процент  выполнения (факт  1кв.                               2021 г.                         к плану                         2021г.)</t>
  </si>
  <si>
    <t xml:space="preserve"> Факт                за 1 полугодие                  2021 г.                    (тыс.        руб.)</t>
  </si>
  <si>
    <t>Процент  выполнения (факт  1полуг.                               2021 г.                         к плану                         2021г.)</t>
  </si>
  <si>
    <t xml:space="preserve"> Факт                за 9 месяцев                  2021 г.                    (тыс.        руб.)</t>
  </si>
  <si>
    <t>Процент  выполнения (факт                9 месяцев                               2021 г.                         к плану                         2021г.)</t>
  </si>
  <si>
    <t xml:space="preserve"> Факт                за                   2021 г.                    (тыс.        руб.)</t>
  </si>
  <si>
    <t>Процент  выполнения                      (факт                                               2021 г.                         к плану                         2021г.)</t>
  </si>
  <si>
    <t xml:space="preserve"> План                  2022 г.                    (тыс.        руб.)</t>
  </si>
  <si>
    <t xml:space="preserve"> Факт                за                               1 квартал                 2022 г.                    (тыс.        руб.)</t>
  </si>
  <si>
    <t>Процент  выполнения                      (факт                                               2022 г.                         к плану                         2022г.)</t>
  </si>
  <si>
    <t xml:space="preserve"> Факт                за                               2 квартал                 2022 г.                    (тыс.        руб.)</t>
  </si>
  <si>
    <t xml:space="preserve"> Факт                за                               9 месяцев                 2022 г.                    (тыс.        руб.)</t>
  </si>
  <si>
    <t xml:space="preserve"> Факт                за                                               2022 г.                    (тыс.        руб.)</t>
  </si>
  <si>
    <t>Про цент  выполнения                      (факт                                               2022 г.                         к плану                         2022г.)</t>
  </si>
  <si>
    <t>План  согласно программ 2023</t>
  </si>
  <si>
    <t xml:space="preserve"> План                  2023 г.                    (тыс.        руб.)</t>
  </si>
  <si>
    <t xml:space="preserve"> Факт                за 1 квартал                                               2023 г.                    (тыс.        руб.)</t>
  </si>
  <si>
    <t>Процент  выполнения                      (факт 1 квартал                                               2023 г.                         к плану                         2023г.)</t>
  </si>
  <si>
    <t xml:space="preserve"> Факт                за 1 полу годие                                               2023 г.                (тыс.        руб.)</t>
  </si>
  <si>
    <t>Процент  выполнения                      (факт 1 полугодие                                                 2023 г.                         к плану                         2023г.)</t>
  </si>
  <si>
    <t xml:space="preserve"> Факт                за 9 месяцев                                                2023 г.                (тыс.        руб.)</t>
  </si>
  <si>
    <t>Процент  выполнения                      (факт 9 месяцев                                                  2023 г.                         к плану                         2023г.)</t>
  </si>
  <si>
    <t xml:space="preserve"> Факт                за                                                 2023 год                (тыс.        руб.)</t>
  </si>
  <si>
    <t>Про цент  выпол  нения                      (факт                                                  2023 г.                         к плану                         2023г.)</t>
  </si>
  <si>
    <t xml:space="preserve"> План                  2024 г.                    (тыс.        руб.)</t>
  </si>
  <si>
    <t xml:space="preserve"> Факт                за 1кв.                                                2024 год                (тыс.        руб.)</t>
  </si>
  <si>
    <t>Про цент  выполнения                      (факт 1 кв.                                                  2024 г.                         к плану                         2024г.)</t>
  </si>
  <si>
    <t xml:space="preserve"> Факт                за 1полугодие                                                 2024 год                (тыс.        руб.)</t>
  </si>
  <si>
    <t>Про цент  выполнения                      (факт 1 полуг.                                                  2024 г.                         к плану                         2024г.)</t>
  </si>
  <si>
    <t xml:space="preserve"> Факт за                                                                   2024 год                (тыс.        руб.)</t>
  </si>
  <si>
    <t>Про                  цент  выполнения                      (факт за                                                   2024 г.                         к плану                         2024г.)</t>
  </si>
  <si>
    <t xml:space="preserve"> Федеральный бюджет</t>
  </si>
  <si>
    <t xml:space="preserve">  Областной бюджет</t>
  </si>
  <si>
    <t xml:space="preserve"> Местный  бюджет</t>
  </si>
  <si>
    <t xml:space="preserve"> Собствен ные    средства предприятий</t>
  </si>
  <si>
    <t>Внебюджетные  источники                     (платные услуги, средства собствен ников жилья,  спонсор  ская помощь)</t>
  </si>
  <si>
    <t xml:space="preserve"> Мест ный  бюджет</t>
  </si>
  <si>
    <t xml:space="preserve"> Мест        ный  бюджет</t>
  </si>
  <si>
    <t xml:space="preserve"> Всего   по программе</t>
  </si>
  <si>
    <t xml:space="preserve">из них капитальный ремонт МКД </t>
  </si>
  <si>
    <t xml:space="preserve">  в том числе</t>
  </si>
  <si>
    <t>Предприятия ЖКХ,  муниципальные предприятия, итого</t>
  </si>
  <si>
    <t xml:space="preserve">Муниципальное унитарное предприятие Центральная районная аптека №15 </t>
  </si>
  <si>
    <t>ООО "Ракитянский водсервис"</t>
  </si>
  <si>
    <t xml:space="preserve">АО "Ракитянская  теплосетевая  компания" </t>
  </si>
  <si>
    <t>ООО" Забота"</t>
  </si>
  <si>
    <t xml:space="preserve">ООО  "Ракитянское ТП"  </t>
  </si>
  <si>
    <t>Управляющая рынком компания - муниципальное унитарное предприятие "Рынок "Ракита"</t>
  </si>
  <si>
    <t xml:space="preserve">  ООО "РемонтЖилСервис"  </t>
  </si>
  <si>
    <t xml:space="preserve">Проведение капитального ремонта общего имущества 8 мнгоквартирных домов      ( ул. Ватутина                                 п. Пролетарский) за 2020  </t>
  </si>
  <si>
    <t>Проведение капитального ремонта общего имущества 4 мнгоквартирных домов      ( ул. Железнодорожная                                 п. Пролетарский за 2021)</t>
  </si>
  <si>
    <t xml:space="preserve"> МАУ                                              " Благоустройство "</t>
  </si>
  <si>
    <t xml:space="preserve"> Факт                за                  2021 г.                    (тыс.        руб.)</t>
  </si>
  <si>
    <t>Процент  выполнения (факт                                               2021 г.                         к плану                         2021г.)</t>
  </si>
  <si>
    <t xml:space="preserve"> Факт                за   1 квартал                 2022 г.                    (тыс.        руб.)</t>
  </si>
  <si>
    <t>Процент  выполнения (факт                                               2022 г.                         к плану                         2022г.)</t>
  </si>
  <si>
    <t xml:space="preserve"> Факт                за                               9 месяцев                2022 г.                    (тыс.        руб.)</t>
  </si>
  <si>
    <t>Процент  выполнения                      (факт                                                  2023 г.                         к плану                         2023г.)</t>
  </si>
  <si>
    <t>Городские и сельские поселения, итого</t>
  </si>
  <si>
    <t xml:space="preserve">Администрация Бобравского сельского поселения </t>
  </si>
  <si>
    <t xml:space="preserve">Администрация Введено-Готнянского сельского поселения </t>
  </si>
  <si>
    <t>Администрация Венгеровского сельского поселения</t>
  </si>
  <si>
    <t xml:space="preserve">Администрация Вышнепенского сельского поселения  </t>
  </si>
  <si>
    <t>Администрация Дмитриевского сельского поселения</t>
  </si>
  <si>
    <t xml:space="preserve">Администрация Зинаидинского сельского поселения </t>
  </si>
  <si>
    <t>Администрация Илек-Кошарского сельского поселения</t>
  </si>
  <si>
    <t>Администрация Нижнепенского сельского поселения</t>
  </si>
  <si>
    <t>Администрация Солдатского сельского поселения</t>
  </si>
  <si>
    <t>Администрация Трефиловского сельского поселения</t>
  </si>
  <si>
    <t>Администрация Центрального сельского поселения</t>
  </si>
  <si>
    <t>Администрация  "Поселок Пролетарский"</t>
  </si>
  <si>
    <t>Администрация городского поселения "Посёлок Ракитное"</t>
  </si>
  <si>
    <t xml:space="preserve"> Факт                за  1 квартал                 2022 г.                    (тыс.        руб.)</t>
  </si>
  <si>
    <t xml:space="preserve"> Факт                за 1 полугодие                                               2023 г.                (тыс.        руб.)</t>
  </si>
  <si>
    <t>Бюджетные учреждения,  предприятия, итого</t>
  </si>
  <si>
    <t xml:space="preserve">Управление финансов и бюджетной политики </t>
  </si>
  <si>
    <t xml:space="preserve">Управление образования  </t>
  </si>
  <si>
    <t>19.1</t>
  </si>
  <si>
    <t>Управление образования реализация мероприятий в рамках капитального ремонта РСОШ №2 имениА.И.Цыбулева (16718 тыс.руб)                        Зинаидинская ООШ                                    (6800 тыс.руб)</t>
  </si>
  <si>
    <t xml:space="preserve">Управление культуры и кинофикации </t>
  </si>
  <si>
    <t xml:space="preserve">Муниципальное учреждение "Плавательный бассейн поселка Ракитное </t>
  </si>
  <si>
    <t xml:space="preserve">Управление социальной защиты населения </t>
  </si>
  <si>
    <t>ОГБУЗ "Ракитянская ЦРБ"</t>
  </si>
  <si>
    <t xml:space="preserve">Управление физической культуры и спорта </t>
  </si>
  <si>
    <t>25.1</t>
  </si>
  <si>
    <t>МБУ "Ледовая арена "Дружба"</t>
  </si>
  <si>
    <t xml:space="preserve">Администрация Ракитянского района              </t>
  </si>
  <si>
    <t xml:space="preserve">Муниципальное казенное  учреждеие  "Центр  бухгалтерского учета" Ракитянского района Белгородской области </t>
  </si>
  <si>
    <t xml:space="preserve">уточнить оплату </t>
  </si>
  <si>
    <t xml:space="preserve">Муниципальное  казенное  учреждение "Центр ресурсного обеспечения деятелности органов  местного самоуправления Ракитянского района" </t>
  </si>
  <si>
    <t>Исполнитель: З. Шкилева</t>
  </si>
  <si>
    <t xml:space="preserve"> тел: 847 245 55-2-20</t>
  </si>
  <si>
    <t xml:space="preserve">    Анализ  выполнения мероприятий  в области  энергосбережения  и повышения  энергетической эффективности муниципального образования  "Ракитянский  район" Белгородской области                                                                                                                                                 за  2025 год. </t>
  </si>
  <si>
    <t xml:space="preserve"> План                  2025 г.                    (тыс.        руб.)</t>
  </si>
  <si>
    <t xml:space="preserve"> Факт за                                                                    1 квартал  2025 год                (тыс.        руб.)</t>
  </si>
  <si>
    <t>Про                  цент  выполнения                      (факт за  1кв.                                                 2025 г.                         к плану                         2025г.)</t>
  </si>
  <si>
    <t xml:space="preserve">Проведение капитального ремонта общего имущества  3 мнгоквартирных домов                       - п . Ракитное , ул. Пролетарская д. 30 (ремонт инженерных систем  электроснабжения, водоотведение, ремонт подвальных помещений,                         ремонт фасада) 
- п . Пролетарский .ул. Мелиоративная д. 24 (ремонт крыши)
 -п . Пролетарский .ул. Мелиоративная д.25 (ремонт крыши 
</t>
  </si>
  <si>
    <t xml:space="preserve">Муниципальное  казенное  учреждение "Управление  строительства и ЖКХ  Ракитянского района" </t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</si>
</sst>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0.0"/>
    <numFmt numFmtId="165" formatCode="0.0000"/>
    <numFmt numFmtId="166" formatCode="0.000"/>
  </numFmts>
  <fonts count="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3" fillId="0" borderId="0" xfId="0" applyFont="1" applyFill="1"/>
    <xf numFmtId="2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/>
    <xf numFmtId="164" fontId="4" fillId="3" borderId="2" xfId="0" applyNumberFormat="1" applyFont="1" applyFill="1" applyBorder="1"/>
    <xf numFmtId="164" fontId="4" fillId="4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5" fillId="3" borderId="0" xfId="0" applyFont="1" applyFill="1"/>
    <xf numFmtId="2" fontId="4" fillId="3" borderId="2" xfId="1" applyNumberFormat="1" applyFont="1" applyFill="1" applyBorder="1" applyAlignment="1">
      <alignment horizontal="center" vertical="center" wrapText="1"/>
    </xf>
    <xf numFmtId="2" fontId="4" fillId="2" borderId="2" xfId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4" fillId="0" borderId="0" xfId="0" applyFont="1" applyFill="1"/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/>
    <xf numFmtId="0" fontId="2" fillId="0" borderId="0" xfId="0" applyFont="1" applyFill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/>
    <xf numFmtId="0" fontId="6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/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165" fontId="4" fillId="3" borderId="2" xfId="1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/>
    <xf numFmtId="0" fontId="3" fillId="2" borderId="0" xfId="0" applyFont="1" applyFill="1"/>
    <xf numFmtId="164" fontId="2" fillId="2" borderId="2" xfId="0" applyNumberFormat="1" applyFont="1" applyFill="1" applyBorder="1"/>
    <xf numFmtId="164" fontId="4" fillId="2" borderId="2" xfId="0" applyNumberFormat="1" applyFont="1" applyFill="1" applyBorder="1"/>
    <xf numFmtId="0" fontId="2" fillId="2" borderId="3" xfId="0" applyFont="1" applyFill="1" applyBorder="1" applyAlignment="1">
      <alignment horizontal="center" vertical="center" wrapText="1"/>
    </xf>
    <xf numFmtId="0" fontId="4" fillId="3" borderId="0" xfId="0" applyFont="1" applyFill="1"/>
    <xf numFmtId="0" fontId="2" fillId="3" borderId="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66" fontId="2" fillId="2" borderId="2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164" fontId="4" fillId="4" borderId="0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0" xfId="0" applyFont="1" applyFill="1"/>
    <xf numFmtId="0" fontId="4" fillId="2" borderId="0" xfId="0" applyFont="1" applyFill="1" applyBorder="1" applyAlignment="1">
      <alignment horizontal="center" vertical="center" wrapText="1"/>
    </xf>
    <xf numFmtId="164" fontId="4" fillId="3" borderId="0" xfId="0" applyNumberFormat="1" applyFont="1" applyFill="1" applyBorder="1"/>
    <xf numFmtId="2" fontId="7" fillId="3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/>
    <xf numFmtId="0" fontId="3" fillId="3" borderId="2" xfId="0" applyFont="1" applyFill="1" applyBorder="1"/>
    <xf numFmtId="164" fontId="3" fillId="3" borderId="2" xfId="0" applyNumberFormat="1" applyFont="1" applyFill="1" applyBorder="1"/>
    <xf numFmtId="164" fontId="2" fillId="3" borderId="0" xfId="0" applyNumberFormat="1" applyFont="1" applyFill="1" applyBorder="1"/>
    <xf numFmtId="0" fontId="3" fillId="3" borderId="2" xfId="0" applyFont="1" applyFill="1" applyBorder="1" applyAlignment="1">
      <alignment horizontal="center" vertical="center"/>
    </xf>
    <xf numFmtId="0" fontId="3" fillId="0" borderId="2" xfId="0" applyFont="1" applyFill="1" applyBorder="1"/>
    <xf numFmtId="0" fontId="7" fillId="3" borderId="2" xfId="0" applyFont="1" applyFill="1" applyBorder="1" applyAlignment="1">
      <alignment horizontal="center" vertical="center"/>
    </xf>
    <xf numFmtId="0" fontId="7" fillId="0" borderId="2" xfId="0" applyFont="1" applyFill="1" applyBorder="1"/>
    <xf numFmtId="0" fontId="7" fillId="3" borderId="2" xfId="0" applyFont="1" applyFill="1" applyBorder="1"/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4" fillId="0" borderId="0" xfId="0" applyNumberFormat="1" applyFont="1" applyFill="1" applyBorder="1"/>
    <xf numFmtId="164" fontId="4" fillId="2" borderId="0" xfId="0" applyNumberFormat="1" applyFont="1" applyFill="1" applyBorder="1"/>
    <xf numFmtId="0" fontId="8" fillId="3" borderId="2" xfId="0" applyFont="1" applyFill="1" applyBorder="1" applyAlignment="1">
      <alignment horizontal="center" vertical="center"/>
    </xf>
    <xf numFmtId="0" fontId="8" fillId="2" borderId="2" xfId="0" applyFont="1" applyFill="1" applyBorder="1"/>
    <xf numFmtId="0" fontId="8" fillId="2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2" fillId="0" borderId="0" xfId="0" applyFont="1" applyFill="1" applyAlignment="1">
      <alignment horizontal="left"/>
    </xf>
    <xf numFmtId="0" fontId="4" fillId="0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I56"/>
  <sheetViews>
    <sheetView tabSelected="1" topLeftCell="A38" zoomScale="75" zoomScaleNormal="75" workbookViewId="0">
      <selection activeCell="B2" sqref="B2:HU54"/>
    </sheetView>
  </sheetViews>
  <sheetFormatPr defaultColWidth="9.7109375" defaultRowHeight="5.65" customHeight="1"/>
  <cols>
    <col min="1" max="1" width="4" style="1" customWidth="1"/>
    <col min="2" max="2" width="8" style="2" customWidth="1"/>
    <col min="3" max="3" width="36.85546875" style="1" customWidth="1"/>
    <col min="4" max="4" width="12.85546875" style="3" hidden="1" customWidth="1"/>
    <col min="5" max="6" width="10.7109375" style="3" hidden="1" customWidth="1"/>
    <col min="7" max="7" width="12.7109375" style="3" hidden="1" customWidth="1"/>
    <col min="8" max="8" width="13" style="3" hidden="1" customWidth="1"/>
    <col min="9" max="9" width="13.85546875" style="3" hidden="1" customWidth="1"/>
    <col min="10" max="10" width="11.5703125" style="3" hidden="1" customWidth="1"/>
    <col min="11" max="11" width="10.42578125" style="3" hidden="1" customWidth="1"/>
    <col min="12" max="13" width="10.7109375" style="1" hidden="1" customWidth="1"/>
    <col min="14" max="14" width="12.7109375" style="1" hidden="1" customWidth="1"/>
    <col min="15" max="15" width="13" style="1" hidden="1" customWidth="1"/>
    <col min="16" max="16" width="13.85546875" style="1" hidden="1" customWidth="1"/>
    <col min="17" max="17" width="11.140625" style="4" hidden="1" customWidth="1"/>
    <col min="18" max="19" width="10.7109375" style="1" hidden="1" customWidth="1"/>
    <col min="20" max="20" width="12.7109375" style="1" hidden="1" customWidth="1"/>
    <col min="21" max="21" width="13.85546875" style="1" hidden="1" customWidth="1"/>
    <col min="22" max="22" width="11.5703125" style="1" hidden="1" customWidth="1"/>
    <col min="23" max="23" width="12.140625" style="1" hidden="1" customWidth="1"/>
    <col min="24" max="24" width="12.5703125" style="4" hidden="1" customWidth="1"/>
    <col min="25" max="26" width="10.7109375" style="1" hidden="1" customWidth="1"/>
    <col min="27" max="27" width="12.140625" style="1" hidden="1" customWidth="1"/>
    <col min="28" max="28" width="9.140625" style="1" hidden="1" customWidth="1"/>
    <col min="29" max="29" width="13.85546875" style="1" hidden="1" customWidth="1"/>
    <col min="30" max="30" width="14" style="1" hidden="1" customWidth="1"/>
    <col min="31" max="31" width="12.5703125" style="4" hidden="1" customWidth="1"/>
    <col min="32" max="33" width="10.7109375" style="1" hidden="1" customWidth="1"/>
    <col min="34" max="34" width="12.140625" style="1" hidden="1" customWidth="1"/>
    <col min="35" max="35" width="9.140625" style="1" hidden="1" customWidth="1"/>
    <col min="36" max="36" width="13.85546875" style="1" hidden="1" customWidth="1"/>
    <col min="37" max="37" width="1.42578125" style="1" hidden="1" customWidth="1"/>
    <col min="38" max="38" width="11.140625" style="3" customWidth="1"/>
    <col min="39" max="40" width="10.7109375" style="3" hidden="1" customWidth="1"/>
    <col min="41" max="41" width="12.140625" style="3" hidden="1" customWidth="1"/>
    <col min="42" max="42" width="12.42578125" style="3" hidden="1" customWidth="1"/>
    <col min="43" max="43" width="12" style="3" hidden="1" customWidth="1"/>
    <col min="44" max="44" width="11.140625" style="3" hidden="1" customWidth="1"/>
    <col min="45" max="45" width="12.140625" style="3" hidden="1" customWidth="1"/>
    <col min="46" max="46" width="10.7109375" style="3" hidden="1" customWidth="1"/>
    <col min="47" max="47" width="14.5703125" style="3" hidden="1" customWidth="1"/>
    <col min="48" max="48" width="12.7109375" style="3" hidden="1" customWidth="1"/>
    <col min="49" max="49" width="13" style="3" hidden="1" customWidth="1"/>
    <col min="50" max="50" width="13.85546875" style="3" hidden="1" customWidth="1"/>
    <col min="51" max="51" width="11.140625" style="3" hidden="1" customWidth="1"/>
    <col min="52" max="53" width="10.7109375" style="3" hidden="1" customWidth="1"/>
    <col min="54" max="54" width="12.7109375" style="3" hidden="1" customWidth="1"/>
    <col min="55" max="55" width="13.85546875" style="3" hidden="1" customWidth="1"/>
    <col min="56" max="56" width="11.5703125" style="3" hidden="1" customWidth="1"/>
    <col min="57" max="57" width="12.140625" style="3" hidden="1" customWidth="1"/>
    <col min="58" max="58" width="12.5703125" style="3" hidden="1" customWidth="1"/>
    <col min="59" max="60" width="10.7109375" style="3" hidden="1" customWidth="1"/>
    <col min="61" max="61" width="12.140625" style="3" hidden="1" customWidth="1"/>
    <col min="62" max="62" width="9.140625" style="3" hidden="1" customWidth="1"/>
    <col min="63" max="63" width="13.85546875" style="3" hidden="1" customWidth="1"/>
    <col min="64" max="64" width="14" style="3" hidden="1" customWidth="1"/>
    <col min="65" max="65" width="12.5703125" style="3" hidden="1" customWidth="1"/>
    <col min="66" max="67" width="10.7109375" style="3" hidden="1" customWidth="1"/>
    <col min="68" max="68" width="12.140625" style="3" hidden="1" customWidth="1"/>
    <col min="69" max="69" width="9.140625" style="3" hidden="1" customWidth="1"/>
    <col min="70" max="70" width="13.85546875" style="3" hidden="1" customWidth="1"/>
    <col min="71" max="71" width="12" style="3" hidden="1" customWidth="1"/>
    <col min="72" max="72" width="13.28515625" style="3" hidden="1" customWidth="1"/>
    <col min="73" max="74" width="10.7109375" style="3" hidden="1" customWidth="1"/>
    <col min="75" max="75" width="14.7109375" style="3" hidden="1" customWidth="1"/>
    <col min="76" max="76" width="12.42578125" style="3" hidden="1" customWidth="1"/>
    <col min="77" max="77" width="12" style="3" hidden="1" customWidth="1"/>
    <col min="78" max="78" width="13.7109375" style="3" hidden="1" customWidth="1"/>
    <col min="79" max="79" width="13.85546875" style="3" hidden="1" customWidth="1"/>
    <col min="80" max="80" width="10.7109375" style="3" hidden="1" customWidth="1"/>
    <col min="81" max="81" width="15.140625" style="3" hidden="1" customWidth="1"/>
    <col min="82" max="82" width="13.5703125" style="3" hidden="1" customWidth="1"/>
    <col min="83" max="83" width="12.42578125" style="3" hidden="1" customWidth="1"/>
    <col min="84" max="84" width="12" style="3" hidden="1" customWidth="1"/>
    <col min="85" max="85" width="14.140625" style="3" hidden="1" customWidth="1"/>
    <col min="86" max="86" width="13.85546875" style="3" hidden="1" customWidth="1"/>
    <col min="87" max="87" width="10.7109375" style="3" hidden="1" customWidth="1"/>
    <col min="88" max="88" width="11.85546875" style="3" hidden="1" customWidth="1"/>
    <col min="89" max="89" width="13.5703125" style="3" hidden="1" customWidth="1"/>
    <col min="90" max="90" width="12.42578125" style="3" hidden="1" customWidth="1"/>
    <col min="91" max="91" width="12" style="3" hidden="1" customWidth="1"/>
    <col min="92" max="92" width="15.7109375" style="3" hidden="1" customWidth="1"/>
    <col min="93" max="93" width="11.7109375" style="3" customWidth="1"/>
    <col min="94" max="94" width="10.7109375" style="3" hidden="1" customWidth="1"/>
    <col min="95" max="95" width="11.85546875" style="3" hidden="1" customWidth="1"/>
    <col min="96" max="96" width="13.5703125" style="3" hidden="1" customWidth="1"/>
    <col min="97" max="97" width="12.42578125" style="3" hidden="1" customWidth="1"/>
    <col min="98" max="98" width="12" style="3" hidden="1" customWidth="1"/>
    <col min="99" max="99" width="9.140625" style="3" hidden="1" customWidth="1"/>
    <col min="100" max="100" width="13.28515625" style="3" hidden="1" customWidth="1"/>
    <col min="101" max="101" width="10.7109375" style="3" hidden="1" customWidth="1"/>
    <col min="102" max="102" width="13" style="3" hidden="1" customWidth="1"/>
    <col min="103" max="103" width="11.140625" style="3" hidden="1" customWidth="1"/>
    <col min="104" max="104" width="13" style="3" hidden="1" customWidth="1"/>
    <col min="105" max="105" width="10.42578125" style="3" hidden="1" customWidth="1"/>
    <col min="106" max="106" width="12.7109375" style="3" hidden="1" customWidth="1"/>
    <col min="107" max="108" width="10.7109375" style="3" hidden="1" customWidth="1"/>
    <col min="109" max="109" width="13.5703125" style="3" hidden="1" customWidth="1"/>
    <col min="110" max="110" width="12.42578125" style="3" hidden="1" customWidth="1"/>
    <col min="111" max="112" width="12" style="3" hidden="1" customWidth="1"/>
    <col min="113" max="113" width="12.7109375" style="3" hidden="1" customWidth="1"/>
    <col min="114" max="115" width="10.7109375" style="3" hidden="1" customWidth="1"/>
    <col min="116" max="116" width="13.5703125" style="3" hidden="1" customWidth="1"/>
    <col min="117" max="117" width="12.42578125" style="3" hidden="1" customWidth="1"/>
    <col min="118" max="118" width="12" style="3" hidden="1" customWidth="1"/>
    <col min="119" max="119" width="11.42578125" style="3" hidden="1" customWidth="1"/>
    <col min="120" max="120" width="12.7109375" style="3" hidden="1" customWidth="1"/>
    <col min="121" max="122" width="10.7109375" style="3" hidden="1" customWidth="1"/>
    <col min="123" max="123" width="13.5703125" style="3" hidden="1" customWidth="1"/>
    <col min="124" max="124" width="12.42578125" style="3" hidden="1" customWidth="1"/>
    <col min="125" max="125" width="12" style="3" hidden="1" customWidth="1"/>
    <col min="126" max="126" width="11.42578125" style="3" hidden="1" customWidth="1"/>
    <col min="127" max="127" width="13.85546875" style="3" customWidth="1"/>
    <col min="128" max="128" width="10.7109375" style="3" hidden="1" customWidth="1"/>
    <col min="129" max="129" width="13.42578125" style="3" hidden="1" customWidth="1"/>
    <col min="130" max="130" width="13.5703125" style="3" hidden="1" customWidth="1"/>
    <col min="131" max="131" width="12.42578125" style="3" hidden="1" customWidth="1"/>
    <col min="132" max="132" width="12" style="3" hidden="1" customWidth="1"/>
    <col min="133" max="133" width="8.7109375" style="3" hidden="1" customWidth="1"/>
    <col min="134" max="134" width="11.42578125" style="5" hidden="1" customWidth="1"/>
    <col min="135" max="135" width="11.7109375" style="3" hidden="1" customWidth="1"/>
    <col min="136" max="136" width="10.7109375" style="3" hidden="1" customWidth="1"/>
    <col min="137" max="137" width="12.85546875" style="3" hidden="1" customWidth="1"/>
    <col min="138" max="139" width="11.140625" style="3" hidden="1" customWidth="1"/>
    <col min="140" max="140" width="12" style="3" hidden="1" customWidth="1"/>
    <col min="141" max="141" width="12.7109375" style="3" hidden="1" customWidth="1"/>
    <col min="142" max="143" width="10.7109375" style="3" hidden="1" customWidth="1"/>
    <col min="144" max="144" width="13.5703125" style="3" hidden="1" customWidth="1"/>
    <col min="145" max="145" width="12.42578125" style="3" hidden="1" customWidth="1"/>
    <col min="146" max="147" width="12" style="3" hidden="1" customWidth="1"/>
    <col min="148" max="148" width="12.7109375" style="3" hidden="1" customWidth="1"/>
    <col min="149" max="150" width="10.7109375" style="3" hidden="1" customWidth="1"/>
    <col min="151" max="151" width="13.5703125" style="3" hidden="1" customWidth="1"/>
    <col min="152" max="152" width="12.42578125" style="3" hidden="1" customWidth="1"/>
    <col min="153" max="153" width="12" style="3" hidden="1" customWidth="1"/>
    <col min="154" max="154" width="11.42578125" style="3" hidden="1" customWidth="1"/>
    <col min="155" max="155" width="12.7109375" style="3" hidden="1" customWidth="1"/>
    <col min="156" max="157" width="10.7109375" style="3" hidden="1" customWidth="1"/>
    <col min="158" max="158" width="13.5703125" style="3" hidden="1" customWidth="1"/>
    <col min="159" max="159" width="12.42578125" style="3" hidden="1" customWidth="1"/>
    <col min="160" max="160" width="12" style="3" hidden="1" customWidth="1"/>
    <col min="161" max="161" width="11.42578125" style="3" hidden="1" customWidth="1"/>
    <col min="162" max="162" width="12.7109375" style="3" hidden="1" customWidth="1"/>
    <col min="163" max="163" width="10.7109375" style="3" hidden="1" customWidth="1"/>
    <col min="164" max="164" width="10.5703125" style="3" hidden="1" customWidth="1"/>
    <col min="165" max="165" width="10.85546875" style="3" hidden="1" customWidth="1"/>
    <col min="166" max="166" width="9" style="3" hidden="1" customWidth="1"/>
    <col min="167" max="167" width="9.7109375" style="3" hidden="1" customWidth="1"/>
    <col min="168" max="168" width="11.42578125" style="3" hidden="1" customWidth="1"/>
    <col min="169" max="169" width="12.7109375" style="3" hidden="1" customWidth="1"/>
    <col min="170" max="170" width="10.7109375" style="3" hidden="1" customWidth="1"/>
    <col min="171" max="171" width="10.5703125" style="3" hidden="1" customWidth="1"/>
    <col min="172" max="172" width="10.85546875" style="3" hidden="1" customWidth="1"/>
    <col min="173" max="173" width="9" style="3" hidden="1" customWidth="1"/>
    <col min="174" max="174" width="9.7109375" style="3" hidden="1" customWidth="1"/>
    <col min="175" max="175" width="11.42578125" style="3" hidden="1" customWidth="1"/>
    <col min="176" max="176" width="12.7109375" style="3" hidden="1" customWidth="1"/>
    <col min="177" max="177" width="10.7109375" style="3" hidden="1" customWidth="1"/>
    <col min="178" max="178" width="10.5703125" style="3" hidden="1" customWidth="1"/>
    <col min="179" max="179" width="12" style="3" hidden="1" customWidth="1"/>
    <col min="180" max="180" width="12.42578125" style="3" hidden="1" customWidth="1"/>
    <col min="181" max="181" width="9.7109375" style="3" hidden="1" customWidth="1"/>
    <col min="182" max="182" width="11.42578125" style="3" hidden="1" customWidth="1"/>
    <col min="183" max="183" width="12.7109375" style="3" customWidth="1"/>
    <col min="184" max="184" width="10.7109375" style="3" hidden="1" customWidth="1"/>
    <col min="185" max="185" width="8.85546875" style="3" hidden="1" customWidth="1"/>
    <col min="186" max="186" width="12" style="3" hidden="1" customWidth="1"/>
    <col min="187" max="187" width="12.42578125" style="3" hidden="1" customWidth="1"/>
    <col min="188" max="188" width="12.5703125" style="3" hidden="1" customWidth="1"/>
    <col min="189" max="189" width="8.5703125" style="3" hidden="1" customWidth="1"/>
    <col min="190" max="190" width="11.85546875" style="3" customWidth="1"/>
    <col min="191" max="191" width="0" style="3" hidden="1" customWidth="1"/>
    <col min="192" max="192" width="9.7109375" style="3" hidden="1" customWidth="1"/>
    <col min="193" max="193" width="11.42578125" style="3" hidden="1" customWidth="1"/>
    <col min="194" max="194" width="10.28515625" style="3" hidden="1" customWidth="1"/>
    <col min="195" max="195" width="9.85546875" style="3" hidden="1" customWidth="1"/>
    <col min="196" max="196" width="16.5703125" style="3" hidden="1" customWidth="1"/>
    <col min="197" max="202" width="0" style="3" hidden="1" customWidth="1"/>
    <col min="203" max="203" width="10" style="57" hidden="1" customWidth="1"/>
    <col min="204" max="204" width="0" style="57" hidden="1" customWidth="1"/>
    <col min="205" max="205" width="9.7109375" style="57" hidden="1" customWidth="1"/>
    <col min="206" max="206" width="11.42578125" style="57" hidden="1" customWidth="1"/>
    <col min="207" max="207" width="9.7109375" style="57" hidden="1" customWidth="1"/>
    <col min="208" max="208" width="9.28515625" style="57" hidden="1" customWidth="1"/>
    <col min="209" max="209" width="0" style="57" hidden="1" customWidth="1"/>
    <col min="210" max="210" width="11.5703125" style="57" customWidth="1"/>
    <col min="211" max="211" width="0" style="6" hidden="1" customWidth="1"/>
    <col min="212" max="212" width="9.5703125" style="6" hidden="1" customWidth="1"/>
    <col min="213" max="213" width="11.42578125" style="6" hidden="1" customWidth="1"/>
    <col min="214" max="214" width="9.7109375" style="6" hidden="1" customWidth="1"/>
    <col min="215" max="215" width="11" style="6" hidden="1" customWidth="1"/>
    <col min="216" max="216" width="8.5703125" style="6" hidden="1" customWidth="1"/>
    <col min="217" max="217" width="10.140625" style="74" customWidth="1"/>
    <col min="218" max="218" width="0" style="6" hidden="1" customWidth="1"/>
    <col min="219" max="219" width="8.5703125" style="6" customWidth="1"/>
    <col min="220" max="220" width="11.42578125" style="6" customWidth="1"/>
    <col min="221" max="221" width="10.28515625" style="6" customWidth="1"/>
    <col min="222" max="222" width="9.85546875" style="6" customWidth="1"/>
    <col min="223" max="223" width="11.28515625" style="74" customWidth="1"/>
    <col min="224" max="224" width="0" style="6" hidden="1" customWidth="1"/>
    <col min="225" max="225" width="8.28515625" style="6" customWidth="1"/>
    <col min="226" max="227" width="9.7109375" style="6" customWidth="1"/>
    <col min="228" max="228" width="8.85546875" style="6" customWidth="1"/>
    <col min="229" max="229" width="9.5703125" style="6" customWidth="1"/>
    <col min="230" max="242" width="8.5703125" style="6" customWidth="1"/>
    <col min="243" max="256" width="9.7109375" style="6"/>
    <col min="257" max="257" width="4" style="6" customWidth="1"/>
    <col min="258" max="258" width="8" style="6" customWidth="1"/>
    <col min="259" max="259" width="36.85546875" style="6" customWidth="1"/>
    <col min="260" max="293" width="0" style="6" hidden="1" customWidth="1"/>
    <col min="294" max="294" width="11.140625" style="6" customWidth="1"/>
    <col min="295" max="348" width="0" style="6" hidden="1" customWidth="1"/>
    <col min="349" max="349" width="11.7109375" style="6" customWidth="1"/>
    <col min="350" max="382" width="0" style="6" hidden="1" customWidth="1"/>
    <col min="383" max="383" width="13.85546875" style="6" customWidth="1"/>
    <col min="384" max="438" width="0" style="6" hidden="1" customWidth="1"/>
    <col min="439" max="439" width="12.7109375" style="6" customWidth="1"/>
    <col min="440" max="445" width="0" style="6" hidden="1" customWidth="1"/>
    <col min="446" max="446" width="11.85546875" style="6" customWidth="1"/>
    <col min="447" max="465" width="0" style="6" hidden="1" customWidth="1"/>
    <col min="466" max="466" width="11.5703125" style="6" customWidth="1"/>
    <col min="467" max="472" width="0" style="6" hidden="1" customWidth="1"/>
    <col min="473" max="473" width="10.140625" style="6" customWidth="1"/>
    <col min="474" max="474" width="0" style="6" hidden="1" customWidth="1"/>
    <col min="475" max="475" width="8.5703125" style="6" customWidth="1"/>
    <col min="476" max="476" width="11.42578125" style="6" customWidth="1"/>
    <col min="477" max="477" width="10.28515625" style="6" customWidth="1"/>
    <col min="478" max="478" width="9.85546875" style="6" customWidth="1"/>
    <col min="479" max="479" width="11.28515625" style="6" customWidth="1"/>
    <col min="480" max="480" width="0" style="6" hidden="1" customWidth="1"/>
    <col min="481" max="481" width="8.28515625" style="6" customWidth="1"/>
    <col min="482" max="483" width="9.7109375" style="6" customWidth="1"/>
    <col min="484" max="484" width="8.85546875" style="6" customWidth="1"/>
    <col min="485" max="485" width="9.5703125" style="6" customWidth="1"/>
    <col min="486" max="498" width="8.5703125" style="6" customWidth="1"/>
    <col min="499" max="512" width="9.7109375" style="6"/>
    <col min="513" max="513" width="4" style="6" customWidth="1"/>
    <col min="514" max="514" width="8" style="6" customWidth="1"/>
    <col min="515" max="515" width="36.85546875" style="6" customWidth="1"/>
    <col min="516" max="549" width="0" style="6" hidden="1" customWidth="1"/>
    <col min="550" max="550" width="11.140625" style="6" customWidth="1"/>
    <col min="551" max="604" width="0" style="6" hidden="1" customWidth="1"/>
    <col min="605" max="605" width="11.7109375" style="6" customWidth="1"/>
    <col min="606" max="638" width="0" style="6" hidden="1" customWidth="1"/>
    <col min="639" max="639" width="13.85546875" style="6" customWidth="1"/>
    <col min="640" max="694" width="0" style="6" hidden="1" customWidth="1"/>
    <col min="695" max="695" width="12.7109375" style="6" customWidth="1"/>
    <col min="696" max="701" width="0" style="6" hidden="1" customWidth="1"/>
    <col min="702" max="702" width="11.85546875" style="6" customWidth="1"/>
    <col min="703" max="721" width="0" style="6" hidden="1" customWidth="1"/>
    <col min="722" max="722" width="11.5703125" style="6" customWidth="1"/>
    <col min="723" max="728" width="0" style="6" hidden="1" customWidth="1"/>
    <col min="729" max="729" width="10.140625" style="6" customWidth="1"/>
    <col min="730" max="730" width="0" style="6" hidden="1" customWidth="1"/>
    <col min="731" max="731" width="8.5703125" style="6" customWidth="1"/>
    <col min="732" max="732" width="11.42578125" style="6" customWidth="1"/>
    <col min="733" max="733" width="10.28515625" style="6" customWidth="1"/>
    <col min="734" max="734" width="9.85546875" style="6" customWidth="1"/>
    <col min="735" max="735" width="11.28515625" style="6" customWidth="1"/>
    <col min="736" max="736" width="0" style="6" hidden="1" customWidth="1"/>
    <col min="737" max="737" width="8.28515625" style="6" customWidth="1"/>
    <col min="738" max="739" width="9.7109375" style="6" customWidth="1"/>
    <col min="740" max="740" width="8.85546875" style="6" customWidth="1"/>
    <col min="741" max="741" width="9.5703125" style="6" customWidth="1"/>
    <col min="742" max="754" width="8.5703125" style="6" customWidth="1"/>
    <col min="755" max="768" width="9.7109375" style="6"/>
    <col min="769" max="769" width="4" style="6" customWidth="1"/>
    <col min="770" max="770" width="8" style="6" customWidth="1"/>
    <col min="771" max="771" width="36.85546875" style="6" customWidth="1"/>
    <col min="772" max="805" width="0" style="6" hidden="1" customWidth="1"/>
    <col min="806" max="806" width="11.140625" style="6" customWidth="1"/>
    <col min="807" max="860" width="0" style="6" hidden="1" customWidth="1"/>
    <col min="861" max="861" width="11.7109375" style="6" customWidth="1"/>
    <col min="862" max="894" width="0" style="6" hidden="1" customWidth="1"/>
    <col min="895" max="895" width="13.85546875" style="6" customWidth="1"/>
    <col min="896" max="950" width="0" style="6" hidden="1" customWidth="1"/>
    <col min="951" max="951" width="12.7109375" style="6" customWidth="1"/>
    <col min="952" max="957" width="0" style="6" hidden="1" customWidth="1"/>
    <col min="958" max="958" width="11.85546875" style="6" customWidth="1"/>
    <col min="959" max="977" width="0" style="6" hidden="1" customWidth="1"/>
    <col min="978" max="978" width="11.5703125" style="6" customWidth="1"/>
    <col min="979" max="984" width="0" style="6" hidden="1" customWidth="1"/>
    <col min="985" max="985" width="10.140625" style="6" customWidth="1"/>
    <col min="986" max="986" width="0" style="6" hidden="1" customWidth="1"/>
    <col min="987" max="987" width="8.5703125" style="6" customWidth="1"/>
    <col min="988" max="988" width="11.42578125" style="6" customWidth="1"/>
    <col min="989" max="989" width="10.28515625" style="6" customWidth="1"/>
    <col min="990" max="990" width="9.85546875" style="6" customWidth="1"/>
    <col min="991" max="991" width="11.28515625" style="6" customWidth="1"/>
    <col min="992" max="992" width="0" style="6" hidden="1" customWidth="1"/>
    <col min="993" max="993" width="8.28515625" style="6" customWidth="1"/>
    <col min="994" max="995" width="9.7109375" style="6" customWidth="1"/>
    <col min="996" max="996" width="8.85546875" style="6" customWidth="1"/>
    <col min="997" max="997" width="9.5703125" style="6" customWidth="1"/>
    <col min="998" max="1010" width="8.5703125" style="6" customWidth="1"/>
    <col min="1011" max="1024" width="9.7109375" style="6"/>
    <col min="1025" max="1025" width="4" style="6" customWidth="1"/>
    <col min="1026" max="1026" width="8" style="6" customWidth="1"/>
    <col min="1027" max="1027" width="36.85546875" style="6" customWidth="1"/>
    <col min="1028" max="1061" width="0" style="6" hidden="1" customWidth="1"/>
    <col min="1062" max="1062" width="11.140625" style="6" customWidth="1"/>
    <col min="1063" max="1116" width="0" style="6" hidden="1" customWidth="1"/>
    <col min="1117" max="1117" width="11.7109375" style="6" customWidth="1"/>
    <col min="1118" max="1150" width="0" style="6" hidden="1" customWidth="1"/>
    <col min="1151" max="1151" width="13.85546875" style="6" customWidth="1"/>
    <col min="1152" max="1206" width="0" style="6" hidden="1" customWidth="1"/>
    <col min="1207" max="1207" width="12.7109375" style="6" customWidth="1"/>
    <col min="1208" max="1213" width="0" style="6" hidden="1" customWidth="1"/>
    <col min="1214" max="1214" width="11.85546875" style="6" customWidth="1"/>
    <col min="1215" max="1233" width="0" style="6" hidden="1" customWidth="1"/>
    <col min="1234" max="1234" width="11.5703125" style="6" customWidth="1"/>
    <col min="1235" max="1240" width="0" style="6" hidden="1" customWidth="1"/>
    <col min="1241" max="1241" width="10.140625" style="6" customWidth="1"/>
    <col min="1242" max="1242" width="0" style="6" hidden="1" customWidth="1"/>
    <col min="1243" max="1243" width="8.5703125" style="6" customWidth="1"/>
    <col min="1244" max="1244" width="11.42578125" style="6" customWidth="1"/>
    <col min="1245" max="1245" width="10.28515625" style="6" customWidth="1"/>
    <col min="1246" max="1246" width="9.85546875" style="6" customWidth="1"/>
    <col min="1247" max="1247" width="11.28515625" style="6" customWidth="1"/>
    <col min="1248" max="1248" width="0" style="6" hidden="1" customWidth="1"/>
    <col min="1249" max="1249" width="8.28515625" style="6" customWidth="1"/>
    <col min="1250" max="1251" width="9.7109375" style="6" customWidth="1"/>
    <col min="1252" max="1252" width="8.85546875" style="6" customWidth="1"/>
    <col min="1253" max="1253" width="9.5703125" style="6" customWidth="1"/>
    <col min="1254" max="1266" width="8.5703125" style="6" customWidth="1"/>
    <col min="1267" max="1280" width="9.7109375" style="6"/>
    <col min="1281" max="1281" width="4" style="6" customWidth="1"/>
    <col min="1282" max="1282" width="8" style="6" customWidth="1"/>
    <col min="1283" max="1283" width="36.85546875" style="6" customWidth="1"/>
    <col min="1284" max="1317" width="0" style="6" hidden="1" customWidth="1"/>
    <col min="1318" max="1318" width="11.140625" style="6" customWidth="1"/>
    <col min="1319" max="1372" width="0" style="6" hidden="1" customWidth="1"/>
    <col min="1373" max="1373" width="11.7109375" style="6" customWidth="1"/>
    <col min="1374" max="1406" width="0" style="6" hidden="1" customWidth="1"/>
    <col min="1407" max="1407" width="13.85546875" style="6" customWidth="1"/>
    <col min="1408" max="1462" width="0" style="6" hidden="1" customWidth="1"/>
    <col min="1463" max="1463" width="12.7109375" style="6" customWidth="1"/>
    <col min="1464" max="1469" width="0" style="6" hidden="1" customWidth="1"/>
    <col min="1470" max="1470" width="11.85546875" style="6" customWidth="1"/>
    <col min="1471" max="1489" width="0" style="6" hidden="1" customWidth="1"/>
    <col min="1490" max="1490" width="11.5703125" style="6" customWidth="1"/>
    <col min="1491" max="1496" width="0" style="6" hidden="1" customWidth="1"/>
    <col min="1497" max="1497" width="10.140625" style="6" customWidth="1"/>
    <col min="1498" max="1498" width="0" style="6" hidden="1" customWidth="1"/>
    <col min="1499" max="1499" width="8.5703125" style="6" customWidth="1"/>
    <col min="1500" max="1500" width="11.42578125" style="6" customWidth="1"/>
    <col min="1501" max="1501" width="10.28515625" style="6" customWidth="1"/>
    <col min="1502" max="1502" width="9.85546875" style="6" customWidth="1"/>
    <col min="1503" max="1503" width="11.28515625" style="6" customWidth="1"/>
    <col min="1504" max="1504" width="0" style="6" hidden="1" customWidth="1"/>
    <col min="1505" max="1505" width="8.28515625" style="6" customWidth="1"/>
    <col min="1506" max="1507" width="9.7109375" style="6" customWidth="1"/>
    <col min="1508" max="1508" width="8.85546875" style="6" customWidth="1"/>
    <col min="1509" max="1509" width="9.5703125" style="6" customWidth="1"/>
    <col min="1510" max="1522" width="8.5703125" style="6" customWidth="1"/>
    <col min="1523" max="1536" width="9.7109375" style="6"/>
    <col min="1537" max="1537" width="4" style="6" customWidth="1"/>
    <col min="1538" max="1538" width="8" style="6" customWidth="1"/>
    <col min="1539" max="1539" width="36.85546875" style="6" customWidth="1"/>
    <col min="1540" max="1573" width="0" style="6" hidden="1" customWidth="1"/>
    <col min="1574" max="1574" width="11.140625" style="6" customWidth="1"/>
    <col min="1575" max="1628" width="0" style="6" hidden="1" customWidth="1"/>
    <col min="1629" max="1629" width="11.7109375" style="6" customWidth="1"/>
    <col min="1630" max="1662" width="0" style="6" hidden="1" customWidth="1"/>
    <col min="1663" max="1663" width="13.85546875" style="6" customWidth="1"/>
    <col min="1664" max="1718" width="0" style="6" hidden="1" customWidth="1"/>
    <col min="1719" max="1719" width="12.7109375" style="6" customWidth="1"/>
    <col min="1720" max="1725" width="0" style="6" hidden="1" customWidth="1"/>
    <col min="1726" max="1726" width="11.85546875" style="6" customWidth="1"/>
    <col min="1727" max="1745" width="0" style="6" hidden="1" customWidth="1"/>
    <col min="1746" max="1746" width="11.5703125" style="6" customWidth="1"/>
    <col min="1747" max="1752" width="0" style="6" hidden="1" customWidth="1"/>
    <col min="1753" max="1753" width="10.140625" style="6" customWidth="1"/>
    <col min="1754" max="1754" width="0" style="6" hidden="1" customWidth="1"/>
    <col min="1755" max="1755" width="8.5703125" style="6" customWidth="1"/>
    <col min="1756" max="1756" width="11.42578125" style="6" customWidth="1"/>
    <col min="1757" max="1757" width="10.28515625" style="6" customWidth="1"/>
    <col min="1758" max="1758" width="9.85546875" style="6" customWidth="1"/>
    <col min="1759" max="1759" width="11.28515625" style="6" customWidth="1"/>
    <col min="1760" max="1760" width="0" style="6" hidden="1" customWidth="1"/>
    <col min="1761" max="1761" width="8.28515625" style="6" customWidth="1"/>
    <col min="1762" max="1763" width="9.7109375" style="6" customWidth="1"/>
    <col min="1764" max="1764" width="8.85546875" style="6" customWidth="1"/>
    <col min="1765" max="1765" width="9.5703125" style="6" customWidth="1"/>
    <col min="1766" max="1778" width="8.5703125" style="6" customWidth="1"/>
    <col min="1779" max="1792" width="9.7109375" style="6"/>
    <col min="1793" max="1793" width="4" style="6" customWidth="1"/>
    <col min="1794" max="1794" width="8" style="6" customWidth="1"/>
    <col min="1795" max="1795" width="36.85546875" style="6" customWidth="1"/>
    <col min="1796" max="1829" width="0" style="6" hidden="1" customWidth="1"/>
    <col min="1830" max="1830" width="11.140625" style="6" customWidth="1"/>
    <col min="1831" max="1884" width="0" style="6" hidden="1" customWidth="1"/>
    <col min="1885" max="1885" width="11.7109375" style="6" customWidth="1"/>
    <col min="1886" max="1918" width="0" style="6" hidden="1" customWidth="1"/>
    <col min="1919" max="1919" width="13.85546875" style="6" customWidth="1"/>
    <col min="1920" max="1974" width="0" style="6" hidden="1" customWidth="1"/>
    <col min="1975" max="1975" width="12.7109375" style="6" customWidth="1"/>
    <col min="1976" max="1981" width="0" style="6" hidden="1" customWidth="1"/>
    <col min="1982" max="1982" width="11.85546875" style="6" customWidth="1"/>
    <col min="1983" max="2001" width="0" style="6" hidden="1" customWidth="1"/>
    <col min="2002" max="2002" width="11.5703125" style="6" customWidth="1"/>
    <col min="2003" max="2008" width="0" style="6" hidden="1" customWidth="1"/>
    <col min="2009" max="2009" width="10.140625" style="6" customWidth="1"/>
    <col min="2010" max="2010" width="0" style="6" hidden="1" customWidth="1"/>
    <col min="2011" max="2011" width="8.5703125" style="6" customWidth="1"/>
    <col min="2012" max="2012" width="11.42578125" style="6" customWidth="1"/>
    <col min="2013" max="2013" width="10.28515625" style="6" customWidth="1"/>
    <col min="2014" max="2014" width="9.85546875" style="6" customWidth="1"/>
    <col min="2015" max="2015" width="11.28515625" style="6" customWidth="1"/>
    <col min="2016" max="2016" width="0" style="6" hidden="1" customWidth="1"/>
    <col min="2017" max="2017" width="8.28515625" style="6" customWidth="1"/>
    <col min="2018" max="2019" width="9.7109375" style="6" customWidth="1"/>
    <col min="2020" max="2020" width="8.85546875" style="6" customWidth="1"/>
    <col min="2021" max="2021" width="9.5703125" style="6" customWidth="1"/>
    <col min="2022" max="2034" width="8.5703125" style="6" customWidth="1"/>
    <col min="2035" max="2048" width="9.7109375" style="6"/>
    <col min="2049" max="2049" width="4" style="6" customWidth="1"/>
    <col min="2050" max="2050" width="8" style="6" customWidth="1"/>
    <col min="2051" max="2051" width="36.85546875" style="6" customWidth="1"/>
    <col min="2052" max="2085" width="0" style="6" hidden="1" customWidth="1"/>
    <col min="2086" max="2086" width="11.140625" style="6" customWidth="1"/>
    <col min="2087" max="2140" width="0" style="6" hidden="1" customWidth="1"/>
    <col min="2141" max="2141" width="11.7109375" style="6" customWidth="1"/>
    <col min="2142" max="2174" width="0" style="6" hidden="1" customWidth="1"/>
    <col min="2175" max="2175" width="13.85546875" style="6" customWidth="1"/>
    <col min="2176" max="2230" width="0" style="6" hidden="1" customWidth="1"/>
    <col min="2231" max="2231" width="12.7109375" style="6" customWidth="1"/>
    <col min="2232" max="2237" width="0" style="6" hidden="1" customWidth="1"/>
    <col min="2238" max="2238" width="11.85546875" style="6" customWidth="1"/>
    <col min="2239" max="2257" width="0" style="6" hidden="1" customWidth="1"/>
    <col min="2258" max="2258" width="11.5703125" style="6" customWidth="1"/>
    <col min="2259" max="2264" width="0" style="6" hidden="1" customWidth="1"/>
    <col min="2265" max="2265" width="10.140625" style="6" customWidth="1"/>
    <col min="2266" max="2266" width="0" style="6" hidden="1" customWidth="1"/>
    <col min="2267" max="2267" width="8.5703125" style="6" customWidth="1"/>
    <col min="2268" max="2268" width="11.42578125" style="6" customWidth="1"/>
    <col min="2269" max="2269" width="10.28515625" style="6" customWidth="1"/>
    <col min="2270" max="2270" width="9.85546875" style="6" customWidth="1"/>
    <col min="2271" max="2271" width="11.28515625" style="6" customWidth="1"/>
    <col min="2272" max="2272" width="0" style="6" hidden="1" customWidth="1"/>
    <col min="2273" max="2273" width="8.28515625" style="6" customWidth="1"/>
    <col min="2274" max="2275" width="9.7109375" style="6" customWidth="1"/>
    <col min="2276" max="2276" width="8.85546875" style="6" customWidth="1"/>
    <col min="2277" max="2277" width="9.5703125" style="6" customWidth="1"/>
    <col min="2278" max="2290" width="8.5703125" style="6" customWidth="1"/>
    <col min="2291" max="2304" width="9.7109375" style="6"/>
    <col min="2305" max="2305" width="4" style="6" customWidth="1"/>
    <col min="2306" max="2306" width="8" style="6" customWidth="1"/>
    <col min="2307" max="2307" width="36.85546875" style="6" customWidth="1"/>
    <col min="2308" max="2341" width="0" style="6" hidden="1" customWidth="1"/>
    <col min="2342" max="2342" width="11.140625" style="6" customWidth="1"/>
    <col min="2343" max="2396" width="0" style="6" hidden="1" customWidth="1"/>
    <col min="2397" max="2397" width="11.7109375" style="6" customWidth="1"/>
    <col min="2398" max="2430" width="0" style="6" hidden="1" customWidth="1"/>
    <col min="2431" max="2431" width="13.85546875" style="6" customWidth="1"/>
    <col min="2432" max="2486" width="0" style="6" hidden="1" customWidth="1"/>
    <col min="2487" max="2487" width="12.7109375" style="6" customWidth="1"/>
    <col min="2488" max="2493" width="0" style="6" hidden="1" customWidth="1"/>
    <col min="2494" max="2494" width="11.85546875" style="6" customWidth="1"/>
    <col min="2495" max="2513" width="0" style="6" hidden="1" customWidth="1"/>
    <col min="2514" max="2514" width="11.5703125" style="6" customWidth="1"/>
    <col min="2515" max="2520" width="0" style="6" hidden="1" customWidth="1"/>
    <col min="2521" max="2521" width="10.140625" style="6" customWidth="1"/>
    <col min="2522" max="2522" width="0" style="6" hidden="1" customWidth="1"/>
    <col min="2523" max="2523" width="8.5703125" style="6" customWidth="1"/>
    <col min="2524" max="2524" width="11.42578125" style="6" customWidth="1"/>
    <col min="2525" max="2525" width="10.28515625" style="6" customWidth="1"/>
    <col min="2526" max="2526" width="9.85546875" style="6" customWidth="1"/>
    <col min="2527" max="2527" width="11.28515625" style="6" customWidth="1"/>
    <col min="2528" max="2528" width="0" style="6" hidden="1" customWidth="1"/>
    <col min="2529" max="2529" width="8.28515625" style="6" customWidth="1"/>
    <col min="2530" max="2531" width="9.7109375" style="6" customWidth="1"/>
    <col min="2532" max="2532" width="8.85546875" style="6" customWidth="1"/>
    <col min="2533" max="2533" width="9.5703125" style="6" customWidth="1"/>
    <col min="2534" max="2546" width="8.5703125" style="6" customWidth="1"/>
    <col min="2547" max="2560" width="9.7109375" style="6"/>
    <col min="2561" max="2561" width="4" style="6" customWidth="1"/>
    <col min="2562" max="2562" width="8" style="6" customWidth="1"/>
    <col min="2563" max="2563" width="36.85546875" style="6" customWidth="1"/>
    <col min="2564" max="2597" width="0" style="6" hidden="1" customWidth="1"/>
    <col min="2598" max="2598" width="11.140625" style="6" customWidth="1"/>
    <col min="2599" max="2652" width="0" style="6" hidden="1" customWidth="1"/>
    <col min="2653" max="2653" width="11.7109375" style="6" customWidth="1"/>
    <col min="2654" max="2686" width="0" style="6" hidden="1" customWidth="1"/>
    <col min="2687" max="2687" width="13.85546875" style="6" customWidth="1"/>
    <col min="2688" max="2742" width="0" style="6" hidden="1" customWidth="1"/>
    <col min="2743" max="2743" width="12.7109375" style="6" customWidth="1"/>
    <col min="2744" max="2749" width="0" style="6" hidden="1" customWidth="1"/>
    <col min="2750" max="2750" width="11.85546875" style="6" customWidth="1"/>
    <col min="2751" max="2769" width="0" style="6" hidden="1" customWidth="1"/>
    <col min="2770" max="2770" width="11.5703125" style="6" customWidth="1"/>
    <col min="2771" max="2776" width="0" style="6" hidden="1" customWidth="1"/>
    <col min="2777" max="2777" width="10.140625" style="6" customWidth="1"/>
    <col min="2778" max="2778" width="0" style="6" hidden="1" customWidth="1"/>
    <col min="2779" max="2779" width="8.5703125" style="6" customWidth="1"/>
    <col min="2780" max="2780" width="11.42578125" style="6" customWidth="1"/>
    <col min="2781" max="2781" width="10.28515625" style="6" customWidth="1"/>
    <col min="2782" max="2782" width="9.85546875" style="6" customWidth="1"/>
    <col min="2783" max="2783" width="11.28515625" style="6" customWidth="1"/>
    <col min="2784" max="2784" width="0" style="6" hidden="1" customWidth="1"/>
    <col min="2785" max="2785" width="8.28515625" style="6" customWidth="1"/>
    <col min="2786" max="2787" width="9.7109375" style="6" customWidth="1"/>
    <col min="2788" max="2788" width="8.85546875" style="6" customWidth="1"/>
    <col min="2789" max="2789" width="9.5703125" style="6" customWidth="1"/>
    <col min="2790" max="2802" width="8.5703125" style="6" customWidth="1"/>
    <col min="2803" max="2816" width="9.7109375" style="6"/>
    <col min="2817" max="2817" width="4" style="6" customWidth="1"/>
    <col min="2818" max="2818" width="8" style="6" customWidth="1"/>
    <col min="2819" max="2819" width="36.85546875" style="6" customWidth="1"/>
    <col min="2820" max="2853" width="0" style="6" hidden="1" customWidth="1"/>
    <col min="2854" max="2854" width="11.140625" style="6" customWidth="1"/>
    <col min="2855" max="2908" width="0" style="6" hidden="1" customWidth="1"/>
    <col min="2909" max="2909" width="11.7109375" style="6" customWidth="1"/>
    <col min="2910" max="2942" width="0" style="6" hidden="1" customWidth="1"/>
    <col min="2943" max="2943" width="13.85546875" style="6" customWidth="1"/>
    <col min="2944" max="2998" width="0" style="6" hidden="1" customWidth="1"/>
    <col min="2999" max="2999" width="12.7109375" style="6" customWidth="1"/>
    <col min="3000" max="3005" width="0" style="6" hidden="1" customWidth="1"/>
    <col min="3006" max="3006" width="11.85546875" style="6" customWidth="1"/>
    <col min="3007" max="3025" width="0" style="6" hidden="1" customWidth="1"/>
    <col min="3026" max="3026" width="11.5703125" style="6" customWidth="1"/>
    <col min="3027" max="3032" width="0" style="6" hidden="1" customWidth="1"/>
    <col min="3033" max="3033" width="10.140625" style="6" customWidth="1"/>
    <col min="3034" max="3034" width="0" style="6" hidden="1" customWidth="1"/>
    <col min="3035" max="3035" width="8.5703125" style="6" customWidth="1"/>
    <col min="3036" max="3036" width="11.42578125" style="6" customWidth="1"/>
    <col min="3037" max="3037" width="10.28515625" style="6" customWidth="1"/>
    <col min="3038" max="3038" width="9.85546875" style="6" customWidth="1"/>
    <col min="3039" max="3039" width="11.28515625" style="6" customWidth="1"/>
    <col min="3040" max="3040" width="0" style="6" hidden="1" customWidth="1"/>
    <col min="3041" max="3041" width="8.28515625" style="6" customWidth="1"/>
    <col min="3042" max="3043" width="9.7109375" style="6" customWidth="1"/>
    <col min="3044" max="3044" width="8.85546875" style="6" customWidth="1"/>
    <col min="3045" max="3045" width="9.5703125" style="6" customWidth="1"/>
    <col min="3046" max="3058" width="8.5703125" style="6" customWidth="1"/>
    <col min="3059" max="3072" width="9.7109375" style="6"/>
    <col min="3073" max="3073" width="4" style="6" customWidth="1"/>
    <col min="3074" max="3074" width="8" style="6" customWidth="1"/>
    <col min="3075" max="3075" width="36.85546875" style="6" customWidth="1"/>
    <col min="3076" max="3109" width="0" style="6" hidden="1" customWidth="1"/>
    <col min="3110" max="3110" width="11.140625" style="6" customWidth="1"/>
    <col min="3111" max="3164" width="0" style="6" hidden="1" customWidth="1"/>
    <col min="3165" max="3165" width="11.7109375" style="6" customWidth="1"/>
    <col min="3166" max="3198" width="0" style="6" hidden="1" customWidth="1"/>
    <col min="3199" max="3199" width="13.85546875" style="6" customWidth="1"/>
    <col min="3200" max="3254" width="0" style="6" hidden="1" customWidth="1"/>
    <col min="3255" max="3255" width="12.7109375" style="6" customWidth="1"/>
    <col min="3256" max="3261" width="0" style="6" hidden="1" customWidth="1"/>
    <col min="3262" max="3262" width="11.85546875" style="6" customWidth="1"/>
    <col min="3263" max="3281" width="0" style="6" hidden="1" customWidth="1"/>
    <col min="3282" max="3282" width="11.5703125" style="6" customWidth="1"/>
    <col min="3283" max="3288" width="0" style="6" hidden="1" customWidth="1"/>
    <col min="3289" max="3289" width="10.140625" style="6" customWidth="1"/>
    <col min="3290" max="3290" width="0" style="6" hidden="1" customWidth="1"/>
    <col min="3291" max="3291" width="8.5703125" style="6" customWidth="1"/>
    <col min="3292" max="3292" width="11.42578125" style="6" customWidth="1"/>
    <col min="3293" max="3293" width="10.28515625" style="6" customWidth="1"/>
    <col min="3294" max="3294" width="9.85546875" style="6" customWidth="1"/>
    <col min="3295" max="3295" width="11.28515625" style="6" customWidth="1"/>
    <col min="3296" max="3296" width="0" style="6" hidden="1" customWidth="1"/>
    <col min="3297" max="3297" width="8.28515625" style="6" customWidth="1"/>
    <col min="3298" max="3299" width="9.7109375" style="6" customWidth="1"/>
    <col min="3300" max="3300" width="8.85546875" style="6" customWidth="1"/>
    <col min="3301" max="3301" width="9.5703125" style="6" customWidth="1"/>
    <col min="3302" max="3314" width="8.5703125" style="6" customWidth="1"/>
    <col min="3315" max="3328" width="9.7109375" style="6"/>
    <col min="3329" max="3329" width="4" style="6" customWidth="1"/>
    <col min="3330" max="3330" width="8" style="6" customWidth="1"/>
    <col min="3331" max="3331" width="36.85546875" style="6" customWidth="1"/>
    <col min="3332" max="3365" width="0" style="6" hidden="1" customWidth="1"/>
    <col min="3366" max="3366" width="11.140625" style="6" customWidth="1"/>
    <col min="3367" max="3420" width="0" style="6" hidden="1" customWidth="1"/>
    <col min="3421" max="3421" width="11.7109375" style="6" customWidth="1"/>
    <col min="3422" max="3454" width="0" style="6" hidden="1" customWidth="1"/>
    <col min="3455" max="3455" width="13.85546875" style="6" customWidth="1"/>
    <col min="3456" max="3510" width="0" style="6" hidden="1" customWidth="1"/>
    <col min="3511" max="3511" width="12.7109375" style="6" customWidth="1"/>
    <col min="3512" max="3517" width="0" style="6" hidden="1" customWidth="1"/>
    <col min="3518" max="3518" width="11.85546875" style="6" customWidth="1"/>
    <col min="3519" max="3537" width="0" style="6" hidden="1" customWidth="1"/>
    <col min="3538" max="3538" width="11.5703125" style="6" customWidth="1"/>
    <col min="3539" max="3544" width="0" style="6" hidden="1" customWidth="1"/>
    <col min="3545" max="3545" width="10.140625" style="6" customWidth="1"/>
    <col min="3546" max="3546" width="0" style="6" hidden="1" customWidth="1"/>
    <col min="3547" max="3547" width="8.5703125" style="6" customWidth="1"/>
    <col min="3548" max="3548" width="11.42578125" style="6" customWidth="1"/>
    <col min="3549" max="3549" width="10.28515625" style="6" customWidth="1"/>
    <col min="3550" max="3550" width="9.85546875" style="6" customWidth="1"/>
    <col min="3551" max="3551" width="11.28515625" style="6" customWidth="1"/>
    <col min="3552" max="3552" width="0" style="6" hidden="1" customWidth="1"/>
    <col min="3553" max="3553" width="8.28515625" style="6" customWidth="1"/>
    <col min="3554" max="3555" width="9.7109375" style="6" customWidth="1"/>
    <col min="3556" max="3556" width="8.85546875" style="6" customWidth="1"/>
    <col min="3557" max="3557" width="9.5703125" style="6" customWidth="1"/>
    <col min="3558" max="3570" width="8.5703125" style="6" customWidth="1"/>
    <col min="3571" max="3584" width="9.7109375" style="6"/>
    <col min="3585" max="3585" width="4" style="6" customWidth="1"/>
    <col min="3586" max="3586" width="8" style="6" customWidth="1"/>
    <col min="3587" max="3587" width="36.85546875" style="6" customWidth="1"/>
    <col min="3588" max="3621" width="0" style="6" hidden="1" customWidth="1"/>
    <col min="3622" max="3622" width="11.140625" style="6" customWidth="1"/>
    <col min="3623" max="3676" width="0" style="6" hidden="1" customWidth="1"/>
    <col min="3677" max="3677" width="11.7109375" style="6" customWidth="1"/>
    <col min="3678" max="3710" width="0" style="6" hidden="1" customWidth="1"/>
    <col min="3711" max="3711" width="13.85546875" style="6" customWidth="1"/>
    <col min="3712" max="3766" width="0" style="6" hidden="1" customWidth="1"/>
    <col min="3767" max="3767" width="12.7109375" style="6" customWidth="1"/>
    <col min="3768" max="3773" width="0" style="6" hidden="1" customWidth="1"/>
    <col min="3774" max="3774" width="11.85546875" style="6" customWidth="1"/>
    <col min="3775" max="3793" width="0" style="6" hidden="1" customWidth="1"/>
    <col min="3794" max="3794" width="11.5703125" style="6" customWidth="1"/>
    <col min="3795" max="3800" width="0" style="6" hidden="1" customWidth="1"/>
    <col min="3801" max="3801" width="10.140625" style="6" customWidth="1"/>
    <col min="3802" max="3802" width="0" style="6" hidden="1" customWidth="1"/>
    <col min="3803" max="3803" width="8.5703125" style="6" customWidth="1"/>
    <col min="3804" max="3804" width="11.42578125" style="6" customWidth="1"/>
    <col min="3805" max="3805" width="10.28515625" style="6" customWidth="1"/>
    <col min="3806" max="3806" width="9.85546875" style="6" customWidth="1"/>
    <col min="3807" max="3807" width="11.28515625" style="6" customWidth="1"/>
    <col min="3808" max="3808" width="0" style="6" hidden="1" customWidth="1"/>
    <col min="3809" max="3809" width="8.28515625" style="6" customWidth="1"/>
    <col min="3810" max="3811" width="9.7109375" style="6" customWidth="1"/>
    <col min="3812" max="3812" width="8.85546875" style="6" customWidth="1"/>
    <col min="3813" max="3813" width="9.5703125" style="6" customWidth="1"/>
    <col min="3814" max="3826" width="8.5703125" style="6" customWidth="1"/>
    <col min="3827" max="3840" width="9.7109375" style="6"/>
    <col min="3841" max="3841" width="4" style="6" customWidth="1"/>
    <col min="3842" max="3842" width="8" style="6" customWidth="1"/>
    <col min="3843" max="3843" width="36.85546875" style="6" customWidth="1"/>
    <col min="3844" max="3877" width="0" style="6" hidden="1" customWidth="1"/>
    <col min="3878" max="3878" width="11.140625" style="6" customWidth="1"/>
    <col min="3879" max="3932" width="0" style="6" hidden="1" customWidth="1"/>
    <col min="3933" max="3933" width="11.7109375" style="6" customWidth="1"/>
    <col min="3934" max="3966" width="0" style="6" hidden="1" customWidth="1"/>
    <col min="3967" max="3967" width="13.85546875" style="6" customWidth="1"/>
    <col min="3968" max="4022" width="0" style="6" hidden="1" customWidth="1"/>
    <col min="4023" max="4023" width="12.7109375" style="6" customWidth="1"/>
    <col min="4024" max="4029" width="0" style="6" hidden="1" customWidth="1"/>
    <col min="4030" max="4030" width="11.85546875" style="6" customWidth="1"/>
    <col min="4031" max="4049" width="0" style="6" hidden="1" customWidth="1"/>
    <col min="4050" max="4050" width="11.5703125" style="6" customWidth="1"/>
    <col min="4051" max="4056" width="0" style="6" hidden="1" customWidth="1"/>
    <col min="4057" max="4057" width="10.140625" style="6" customWidth="1"/>
    <col min="4058" max="4058" width="0" style="6" hidden="1" customWidth="1"/>
    <col min="4059" max="4059" width="8.5703125" style="6" customWidth="1"/>
    <col min="4060" max="4060" width="11.42578125" style="6" customWidth="1"/>
    <col min="4061" max="4061" width="10.28515625" style="6" customWidth="1"/>
    <col min="4062" max="4062" width="9.85546875" style="6" customWidth="1"/>
    <col min="4063" max="4063" width="11.28515625" style="6" customWidth="1"/>
    <col min="4064" max="4064" width="0" style="6" hidden="1" customWidth="1"/>
    <col min="4065" max="4065" width="8.28515625" style="6" customWidth="1"/>
    <col min="4066" max="4067" width="9.7109375" style="6" customWidth="1"/>
    <col min="4068" max="4068" width="8.85546875" style="6" customWidth="1"/>
    <col min="4069" max="4069" width="9.5703125" style="6" customWidth="1"/>
    <col min="4070" max="4082" width="8.5703125" style="6" customWidth="1"/>
    <col min="4083" max="4096" width="9.7109375" style="6"/>
    <col min="4097" max="4097" width="4" style="6" customWidth="1"/>
    <col min="4098" max="4098" width="8" style="6" customWidth="1"/>
    <col min="4099" max="4099" width="36.85546875" style="6" customWidth="1"/>
    <col min="4100" max="4133" width="0" style="6" hidden="1" customWidth="1"/>
    <col min="4134" max="4134" width="11.140625" style="6" customWidth="1"/>
    <col min="4135" max="4188" width="0" style="6" hidden="1" customWidth="1"/>
    <col min="4189" max="4189" width="11.7109375" style="6" customWidth="1"/>
    <col min="4190" max="4222" width="0" style="6" hidden="1" customWidth="1"/>
    <col min="4223" max="4223" width="13.85546875" style="6" customWidth="1"/>
    <col min="4224" max="4278" width="0" style="6" hidden="1" customWidth="1"/>
    <col min="4279" max="4279" width="12.7109375" style="6" customWidth="1"/>
    <col min="4280" max="4285" width="0" style="6" hidden="1" customWidth="1"/>
    <col min="4286" max="4286" width="11.85546875" style="6" customWidth="1"/>
    <col min="4287" max="4305" width="0" style="6" hidden="1" customWidth="1"/>
    <col min="4306" max="4306" width="11.5703125" style="6" customWidth="1"/>
    <col min="4307" max="4312" width="0" style="6" hidden="1" customWidth="1"/>
    <col min="4313" max="4313" width="10.140625" style="6" customWidth="1"/>
    <col min="4314" max="4314" width="0" style="6" hidden="1" customWidth="1"/>
    <col min="4315" max="4315" width="8.5703125" style="6" customWidth="1"/>
    <col min="4316" max="4316" width="11.42578125" style="6" customWidth="1"/>
    <col min="4317" max="4317" width="10.28515625" style="6" customWidth="1"/>
    <col min="4318" max="4318" width="9.85546875" style="6" customWidth="1"/>
    <col min="4319" max="4319" width="11.28515625" style="6" customWidth="1"/>
    <col min="4320" max="4320" width="0" style="6" hidden="1" customWidth="1"/>
    <col min="4321" max="4321" width="8.28515625" style="6" customWidth="1"/>
    <col min="4322" max="4323" width="9.7109375" style="6" customWidth="1"/>
    <col min="4324" max="4324" width="8.85546875" style="6" customWidth="1"/>
    <col min="4325" max="4325" width="9.5703125" style="6" customWidth="1"/>
    <col min="4326" max="4338" width="8.5703125" style="6" customWidth="1"/>
    <col min="4339" max="4352" width="9.7109375" style="6"/>
    <col min="4353" max="4353" width="4" style="6" customWidth="1"/>
    <col min="4354" max="4354" width="8" style="6" customWidth="1"/>
    <col min="4355" max="4355" width="36.85546875" style="6" customWidth="1"/>
    <col min="4356" max="4389" width="0" style="6" hidden="1" customWidth="1"/>
    <col min="4390" max="4390" width="11.140625" style="6" customWidth="1"/>
    <col min="4391" max="4444" width="0" style="6" hidden="1" customWidth="1"/>
    <col min="4445" max="4445" width="11.7109375" style="6" customWidth="1"/>
    <col min="4446" max="4478" width="0" style="6" hidden="1" customWidth="1"/>
    <col min="4479" max="4479" width="13.85546875" style="6" customWidth="1"/>
    <col min="4480" max="4534" width="0" style="6" hidden="1" customWidth="1"/>
    <col min="4535" max="4535" width="12.7109375" style="6" customWidth="1"/>
    <col min="4536" max="4541" width="0" style="6" hidden="1" customWidth="1"/>
    <col min="4542" max="4542" width="11.85546875" style="6" customWidth="1"/>
    <col min="4543" max="4561" width="0" style="6" hidden="1" customWidth="1"/>
    <col min="4562" max="4562" width="11.5703125" style="6" customWidth="1"/>
    <col min="4563" max="4568" width="0" style="6" hidden="1" customWidth="1"/>
    <col min="4569" max="4569" width="10.140625" style="6" customWidth="1"/>
    <col min="4570" max="4570" width="0" style="6" hidden="1" customWidth="1"/>
    <col min="4571" max="4571" width="8.5703125" style="6" customWidth="1"/>
    <col min="4572" max="4572" width="11.42578125" style="6" customWidth="1"/>
    <col min="4573" max="4573" width="10.28515625" style="6" customWidth="1"/>
    <col min="4574" max="4574" width="9.85546875" style="6" customWidth="1"/>
    <col min="4575" max="4575" width="11.28515625" style="6" customWidth="1"/>
    <col min="4576" max="4576" width="0" style="6" hidden="1" customWidth="1"/>
    <col min="4577" max="4577" width="8.28515625" style="6" customWidth="1"/>
    <col min="4578" max="4579" width="9.7109375" style="6" customWidth="1"/>
    <col min="4580" max="4580" width="8.85546875" style="6" customWidth="1"/>
    <col min="4581" max="4581" width="9.5703125" style="6" customWidth="1"/>
    <col min="4582" max="4594" width="8.5703125" style="6" customWidth="1"/>
    <col min="4595" max="4608" width="9.7109375" style="6"/>
    <col min="4609" max="4609" width="4" style="6" customWidth="1"/>
    <col min="4610" max="4610" width="8" style="6" customWidth="1"/>
    <col min="4611" max="4611" width="36.85546875" style="6" customWidth="1"/>
    <col min="4612" max="4645" width="0" style="6" hidden="1" customWidth="1"/>
    <col min="4646" max="4646" width="11.140625" style="6" customWidth="1"/>
    <col min="4647" max="4700" width="0" style="6" hidden="1" customWidth="1"/>
    <col min="4701" max="4701" width="11.7109375" style="6" customWidth="1"/>
    <col min="4702" max="4734" width="0" style="6" hidden="1" customWidth="1"/>
    <col min="4735" max="4735" width="13.85546875" style="6" customWidth="1"/>
    <col min="4736" max="4790" width="0" style="6" hidden="1" customWidth="1"/>
    <col min="4791" max="4791" width="12.7109375" style="6" customWidth="1"/>
    <col min="4792" max="4797" width="0" style="6" hidden="1" customWidth="1"/>
    <col min="4798" max="4798" width="11.85546875" style="6" customWidth="1"/>
    <col min="4799" max="4817" width="0" style="6" hidden="1" customWidth="1"/>
    <col min="4818" max="4818" width="11.5703125" style="6" customWidth="1"/>
    <col min="4819" max="4824" width="0" style="6" hidden="1" customWidth="1"/>
    <col min="4825" max="4825" width="10.140625" style="6" customWidth="1"/>
    <col min="4826" max="4826" width="0" style="6" hidden="1" customWidth="1"/>
    <col min="4827" max="4827" width="8.5703125" style="6" customWidth="1"/>
    <col min="4828" max="4828" width="11.42578125" style="6" customWidth="1"/>
    <col min="4829" max="4829" width="10.28515625" style="6" customWidth="1"/>
    <col min="4830" max="4830" width="9.85546875" style="6" customWidth="1"/>
    <col min="4831" max="4831" width="11.28515625" style="6" customWidth="1"/>
    <col min="4832" max="4832" width="0" style="6" hidden="1" customWidth="1"/>
    <col min="4833" max="4833" width="8.28515625" style="6" customWidth="1"/>
    <col min="4834" max="4835" width="9.7109375" style="6" customWidth="1"/>
    <col min="4836" max="4836" width="8.85546875" style="6" customWidth="1"/>
    <col min="4837" max="4837" width="9.5703125" style="6" customWidth="1"/>
    <col min="4838" max="4850" width="8.5703125" style="6" customWidth="1"/>
    <col min="4851" max="4864" width="9.7109375" style="6"/>
    <col min="4865" max="4865" width="4" style="6" customWidth="1"/>
    <col min="4866" max="4866" width="8" style="6" customWidth="1"/>
    <col min="4867" max="4867" width="36.85546875" style="6" customWidth="1"/>
    <col min="4868" max="4901" width="0" style="6" hidden="1" customWidth="1"/>
    <col min="4902" max="4902" width="11.140625" style="6" customWidth="1"/>
    <col min="4903" max="4956" width="0" style="6" hidden="1" customWidth="1"/>
    <col min="4957" max="4957" width="11.7109375" style="6" customWidth="1"/>
    <col min="4958" max="4990" width="0" style="6" hidden="1" customWidth="1"/>
    <col min="4991" max="4991" width="13.85546875" style="6" customWidth="1"/>
    <col min="4992" max="5046" width="0" style="6" hidden="1" customWidth="1"/>
    <col min="5047" max="5047" width="12.7109375" style="6" customWidth="1"/>
    <col min="5048" max="5053" width="0" style="6" hidden="1" customWidth="1"/>
    <col min="5054" max="5054" width="11.85546875" style="6" customWidth="1"/>
    <col min="5055" max="5073" width="0" style="6" hidden="1" customWidth="1"/>
    <col min="5074" max="5074" width="11.5703125" style="6" customWidth="1"/>
    <col min="5075" max="5080" width="0" style="6" hidden="1" customWidth="1"/>
    <col min="5081" max="5081" width="10.140625" style="6" customWidth="1"/>
    <col min="5082" max="5082" width="0" style="6" hidden="1" customWidth="1"/>
    <col min="5083" max="5083" width="8.5703125" style="6" customWidth="1"/>
    <col min="5084" max="5084" width="11.42578125" style="6" customWidth="1"/>
    <col min="5085" max="5085" width="10.28515625" style="6" customWidth="1"/>
    <col min="5086" max="5086" width="9.85546875" style="6" customWidth="1"/>
    <col min="5087" max="5087" width="11.28515625" style="6" customWidth="1"/>
    <col min="5088" max="5088" width="0" style="6" hidden="1" customWidth="1"/>
    <col min="5089" max="5089" width="8.28515625" style="6" customWidth="1"/>
    <col min="5090" max="5091" width="9.7109375" style="6" customWidth="1"/>
    <col min="5092" max="5092" width="8.85546875" style="6" customWidth="1"/>
    <col min="5093" max="5093" width="9.5703125" style="6" customWidth="1"/>
    <col min="5094" max="5106" width="8.5703125" style="6" customWidth="1"/>
    <col min="5107" max="5120" width="9.7109375" style="6"/>
    <col min="5121" max="5121" width="4" style="6" customWidth="1"/>
    <col min="5122" max="5122" width="8" style="6" customWidth="1"/>
    <col min="5123" max="5123" width="36.85546875" style="6" customWidth="1"/>
    <col min="5124" max="5157" width="0" style="6" hidden="1" customWidth="1"/>
    <col min="5158" max="5158" width="11.140625" style="6" customWidth="1"/>
    <col min="5159" max="5212" width="0" style="6" hidden="1" customWidth="1"/>
    <col min="5213" max="5213" width="11.7109375" style="6" customWidth="1"/>
    <col min="5214" max="5246" width="0" style="6" hidden="1" customWidth="1"/>
    <col min="5247" max="5247" width="13.85546875" style="6" customWidth="1"/>
    <col min="5248" max="5302" width="0" style="6" hidden="1" customWidth="1"/>
    <col min="5303" max="5303" width="12.7109375" style="6" customWidth="1"/>
    <col min="5304" max="5309" width="0" style="6" hidden="1" customWidth="1"/>
    <col min="5310" max="5310" width="11.85546875" style="6" customWidth="1"/>
    <col min="5311" max="5329" width="0" style="6" hidden="1" customWidth="1"/>
    <col min="5330" max="5330" width="11.5703125" style="6" customWidth="1"/>
    <col min="5331" max="5336" width="0" style="6" hidden="1" customWidth="1"/>
    <col min="5337" max="5337" width="10.140625" style="6" customWidth="1"/>
    <col min="5338" max="5338" width="0" style="6" hidden="1" customWidth="1"/>
    <col min="5339" max="5339" width="8.5703125" style="6" customWidth="1"/>
    <col min="5340" max="5340" width="11.42578125" style="6" customWidth="1"/>
    <col min="5341" max="5341" width="10.28515625" style="6" customWidth="1"/>
    <col min="5342" max="5342" width="9.85546875" style="6" customWidth="1"/>
    <col min="5343" max="5343" width="11.28515625" style="6" customWidth="1"/>
    <col min="5344" max="5344" width="0" style="6" hidden="1" customWidth="1"/>
    <col min="5345" max="5345" width="8.28515625" style="6" customWidth="1"/>
    <col min="5346" max="5347" width="9.7109375" style="6" customWidth="1"/>
    <col min="5348" max="5348" width="8.85546875" style="6" customWidth="1"/>
    <col min="5349" max="5349" width="9.5703125" style="6" customWidth="1"/>
    <col min="5350" max="5362" width="8.5703125" style="6" customWidth="1"/>
    <col min="5363" max="5376" width="9.7109375" style="6"/>
    <col min="5377" max="5377" width="4" style="6" customWidth="1"/>
    <col min="5378" max="5378" width="8" style="6" customWidth="1"/>
    <col min="5379" max="5379" width="36.85546875" style="6" customWidth="1"/>
    <col min="5380" max="5413" width="0" style="6" hidden="1" customWidth="1"/>
    <col min="5414" max="5414" width="11.140625" style="6" customWidth="1"/>
    <col min="5415" max="5468" width="0" style="6" hidden="1" customWidth="1"/>
    <col min="5469" max="5469" width="11.7109375" style="6" customWidth="1"/>
    <col min="5470" max="5502" width="0" style="6" hidden="1" customWidth="1"/>
    <col min="5503" max="5503" width="13.85546875" style="6" customWidth="1"/>
    <col min="5504" max="5558" width="0" style="6" hidden="1" customWidth="1"/>
    <col min="5559" max="5559" width="12.7109375" style="6" customWidth="1"/>
    <col min="5560" max="5565" width="0" style="6" hidden="1" customWidth="1"/>
    <col min="5566" max="5566" width="11.85546875" style="6" customWidth="1"/>
    <col min="5567" max="5585" width="0" style="6" hidden="1" customWidth="1"/>
    <col min="5586" max="5586" width="11.5703125" style="6" customWidth="1"/>
    <col min="5587" max="5592" width="0" style="6" hidden="1" customWidth="1"/>
    <col min="5593" max="5593" width="10.140625" style="6" customWidth="1"/>
    <col min="5594" max="5594" width="0" style="6" hidden="1" customWidth="1"/>
    <col min="5595" max="5595" width="8.5703125" style="6" customWidth="1"/>
    <col min="5596" max="5596" width="11.42578125" style="6" customWidth="1"/>
    <col min="5597" max="5597" width="10.28515625" style="6" customWidth="1"/>
    <col min="5598" max="5598" width="9.85546875" style="6" customWidth="1"/>
    <col min="5599" max="5599" width="11.28515625" style="6" customWidth="1"/>
    <col min="5600" max="5600" width="0" style="6" hidden="1" customWidth="1"/>
    <col min="5601" max="5601" width="8.28515625" style="6" customWidth="1"/>
    <col min="5602" max="5603" width="9.7109375" style="6" customWidth="1"/>
    <col min="5604" max="5604" width="8.85546875" style="6" customWidth="1"/>
    <col min="5605" max="5605" width="9.5703125" style="6" customWidth="1"/>
    <col min="5606" max="5618" width="8.5703125" style="6" customWidth="1"/>
    <col min="5619" max="5632" width="9.7109375" style="6"/>
    <col min="5633" max="5633" width="4" style="6" customWidth="1"/>
    <col min="5634" max="5634" width="8" style="6" customWidth="1"/>
    <col min="5635" max="5635" width="36.85546875" style="6" customWidth="1"/>
    <col min="5636" max="5669" width="0" style="6" hidden="1" customWidth="1"/>
    <col min="5670" max="5670" width="11.140625" style="6" customWidth="1"/>
    <col min="5671" max="5724" width="0" style="6" hidden="1" customWidth="1"/>
    <col min="5725" max="5725" width="11.7109375" style="6" customWidth="1"/>
    <col min="5726" max="5758" width="0" style="6" hidden="1" customWidth="1"/>
    <col min="5759" max="5759" width="13.85546875" style="6" customWidth="1"/>
    <col min="5760" max="5814" width="0" style="6" hidden="1" customWidth="1"/>
    <col min="5815" max="5815" width="12.7109375" style="6" customWidth="1"/>
    <col min="5816" max="5821" width="0" style="6" hidden="1" customWidth="1"/>
    <col min="5822" max="5822" width="11.85546875" style="6" customWidth="1"/>
    <col min="5823" max="5841" width="0" style="6" hidden="1" customWidth="1"/>
    <col min="5842" max="5842" width="11.5703125" style="6" customWidth="1"/>
    <col min="5843" max="5848" width="0" style="6" hidden="1" customWidth="1"/>
    <col min="5849" max="5849" width="10.140625" style="6" customWidth="1"/>
    <col min="5850" max="5850" width="0" style="6" hidden="1" customWidth="1"/>
    <col min="5851" max="5851" width="8.5703125" style="6" customWidth="1"/>
    <col min="5852" max="5852" width="11.42578125" style="6" customWidth="1"/>
    <col min="5853" max="5853" width="10.28515625" style="6" customWidth="1"/>
    <col min="5854" max="5854" width="9.85546875" style="6" customWidth="1"/>
    <col min="5855" max="5855" width="11.28515625" style="6" customWidth="1"/>
    <col min="5856" max="5856" width="0" style="6" hidden="1" customWidth="1"/>
    <col min="5857" max="5857" width="8.28515625" style="6" customWidth="1"/>
    <col min="5858" max="5859" width="9.7109375" style="6" customWidth="1"/>
    <col min="5860" max="5860" width="8.85546875" style="6" customWidth="1"/>
    <col min="5861" max="5861" width="9.5703125" style="6" customWidth="1"/>
    <col min="5862" max="5874" width="8.5703125" style="6" customWidth="1"/>
    <col min="5875" max="5888" width="9.7109375" style="6"/>
    <col min="5889" max="5889" width="4" style="6" customWidth="1"/>
    <col min="5890" max="5890" width="8" style="6" customWidth="1"/>
    <col min="5891" max="5891" width="36.85546875" style="6" customWidth="1"/>
    <col min="5892" max="5925" width="0" style="6" hidden="1" customWidth="1"/>
    <col min="5926" max="5926" width="11.140625" style="6" customWidth="1"/>
    <col min="5927" max="5980" width="0" style="6" hidden="1" customWidth="1"/>
    <col min="5981" max="5981" width="11.7109375" style="6" customWidth="1"/>
    <col min="5982" max="6014" width="0" style="6" hidden="1" customWidth="1"/>
    <col min="6015" max="6015" width="13.85546875" style="6" customWidth="1"/>
    <col min="6016" max="6070" width="0" style="6" hidden="1" customWidth="1"/>
    <col min="6071" max="6071" width="12.7109375" style="6" customWidth="1"/>
    <col min="6072" max="6077" width="0" style="6" hidden="1" customWidth="1"/>
    <col min="6078" max="6078" width="11.85546875" style="6" customWidth="1"/>
    <col min="6079" max="6097" width="0" style="6" hidden="1" customWidth="1"/>
    <col min="6098" max="6098" width="11.5703125" style="6" customWidth="1"/>
    <col min="6099" max="6104" width="0" style="6" hidden="1" customWidth="1"/>
    <col min="6105" max="6105" width="10.140625" style="6" customWidth="1"/>
    <col min="6106" max="6106" width="0" style="6" hidden="1" customWidth="1"/>
    <col min="6107" max="6107" width="8.5703125" style="6" customWidth="1"/>
    <col min="6108" max="6108" width="11.42578125" style="6" customWidth="1"/>
    <col min="6109" max="6109" width="10.28515625" style="6" customWidth="1"/>
    <col min="6110" max="6110" width="9.85546875" style="6" customWidth="1"/>
    <col min="6111" max="6111" width="11.28515625" style="6" customWidth="1"/>
    <col min="6112" max="6112" width="0" style="6" hidden="1" customWidth="1"/>
    <col min="6113" max="6113" width="8.28515625" style="6" customWidth="1"/>
    <col min="6114" max="6115" width="9.7109375" style="6" customWidth="1"/>
    <col min="6116" max="6116" width="8.85546875" style="6" customWidth="1"/>
    <col min="6117" max="6117" width="9.5703125" style="6" customWidth="1"/>
    <col min="6118" max="6130" width="8.5703125" style="6" customWidth="1"/>
    <col min="6131" max="6144" width="9.7109375" style="6"/>
    <col min="6145" max="6145" width="4" style="6" customWidth="1"/>
    <col min="6146" max="6146" width="8" style="6" customWidth="1"/>
    <col min="6147" max="6147" width="36.85546875" style="6" customWidth="1"/>
    <col min="6148" max="6181" width="0" style="6" hidden="1" customWidth="1"/>
    <col min="6182" max="6182" width="11.140625" style="6" customWidth="1"/>
    <col min="6183" max="6236" width="0" style="6" hidden="1" customWidth="1"/>
    <col min="6237" max="6237" width="11.7109375" style="6" customWidth="1"/>
    <col min="6238" max="6270" width="0" style="6" hidden="1" customWidth="1"/>
    <col min="6271" max="6271" width="13.85546875" style="6" customWidth="1"/>
    <col min="6272" max="6326" width="0" style="6" hidden="1" customWidth="1"/>
    <col min="6327" max="6327" width="12.7109375" style="6" customWidth="1"/>
    <col min="6328" max="6333" width="0" style="6" hidden="1" customWidth="1"/>
    <col min="6334" max="6334" width="11.85546875" style="6" customWidth="1"/>
    <col min="6335" max="6353" width="0" style="6" hidden="1" customWidth="1"/>
    <col min="6354" max="6354" width="11.5703125" style="6" customWidth="1"/>
    <col min="6355" max="6360" width="0" style="6" hidden="1" customWidth="1"/>
    <col min="6361" max="6361" width="10.140625" style="6" customWidth="1"/>
    <col min="6362" max="6362" width="0" style="6" hidden="1" customWidth="1"/>
    <col min="6363" max="6363" width="8.5703125" style="6" customWidth="1"/>
    <col min="6364" max="6364" width="11.42578125" style="6" customWidth="1"/>
    <col min="6365" max="6365" width="10.28515625" style="6" customWidth="1"/>
    <col min="6366" max="6366" width="9.85546875" style="6" customWidth="1"/>
    <col min="6367" max="6367" width="11.28515625" style="6" customWidth="1"/>
    <col min="6368" max="6368" width="0" style="6" hidden="1" customWidth="1"/>
    <col min="6369" max="6369" width="8.28515625" style="6" customWidth="1"/>
    <col min="6370" max="6371" width="9.7109375" style="6" customWidth="1"/>
    <col min="6372" max="6372" width="8.85546875" style="6" customWidth="1"/>
    <col min="6373" max="6373" width="9.5703125" style="6" customWidth="1"/>
    <col min="6374" max="6386" width="8.5703125" style="6" customWidth="1"/>
    <col min="6387" max="6400" width="9.7109375" style="6"/>
    <col min="6401" max="6401" width="4" style="6" customWidth="1"/>
    <col min="6402" max="6402" width="8" style="6" customWidth="1"/>
    <col min="6403" max="6403" width="36.85546875" style="6" customWidth="1"/>
    <col min="6404" max="6437" width="0" style="6" hidden="1" customWidth="1"/>
    <col min="6438" max="6438" width="11.140625" style="6" customWidth="1"/>
    <col min="6439" max="6492" width="0" style="6" hidden="1" customWidth="1"/>
    <col min="6493" max="6493" width="11.7109375" style="6" customWidth="1"/>
    <col min="6494" max="6526" width="0" style="6" hidden="1" customWidth="1"/>
    <col min="6527" max="6527" width="13.85546875" style="6" customWidth="1"/>
    <col min="6528" max="6582" width="0" style="6" hidden="1" customWidth="1"/>
    <col min="6583" max="6583" width="12.7109375" style="6" customWidth="1"/>
    <col min="6584" max="6589" width="0" style="6" hidden="1" customWidth="1"/>
    <col min="6590" max="6590" width="11.85546875" style="6" customWidth="1"/>
    <col min="6591" max="6609" width="0" style="6" hidden="1" customWidth="1"/>
    <col min="6610" max="6610" width="11.5703125" style="6" customWidth="1"/>
    <col min="6611" max="6616" width="0" style="6" hidden="1" customWidth="1"/>
    <col min="6617" max="6617" width="10.140625" style="6" customWidth="1"/>
    <col min="6618" max="6618" width="0" style="6" hidden="1" customWidth="1"/>
    <col min="6619" max="6619" width="8.5703125" style="6" customWidth="1"/>
    <col min="6620" max="6620" width="11.42578125" style="6" customWidth="1"/>
    <col min="6621" max="6621" width="10.28515625" style="6" customWidth="1"/>
    <col min="6622" max="6622" width="9.85546875" style="6" customWidth="1"/>
    <col min="6623" max="6623" width="11.28515625" style="6" customWidth="1"/>
    <col min="6624" max="6624" width="0" style="6" hidden="1" customWidth="1"/>
    <col min="6625" max="6625" width="8.28515625" style="6" customWidth="1"/>
    <col min="6626" max="6627" width="9.7109375" style="6" customWidth="1"/>
    <col min="6628" max="6628" width="8.85546875" style="6" customWidth="1"/>
    <col min="6629" max="6629" width="9.5703125" style="6" customWidth="1"/>
    <col min="6630" max="6642" width="8.5703125" style="6" customWidth="1"/>
    <col min="6643" max="6656" width="9.7109375" style="6"/>
    <col min="6657" max="6657" width="4" style="6" customWidth="1"/>
    <col min="6658" max="6658" width="8" style="6" customWidth="1"/>
    <col min="6659" max="6659" width="36.85546875" style="6" customWidth="1"/>
    <col min="6660" max="6693" width="0" style="6" hidden="1" customWidth="1"/>
    <col min="6694" max="6694" width="11.140625" style="6" customWidth="1"/>
    <col min="6695" max="6748" width="0" style="6" hidden="1" customWidth="1"/>
    <col min="6749" max="6749" width="11.7109375" style="6" customWidth="1"/>
    <col min="6750" max="6782" width="0" style="6" hidden="1" customWidth="1"/>
    <col min="6783" max="6783" width="13.85546875" style="6" customWidth="1"/>
    <col min="6784" max="6838" width="0" style="6" hidden="1" customWidth="1"/>
    <col min="6839" max="6839" width="12.7109375" style="6" customWidth="1"/>
    <col min="6840" max="6845" width="0" style="6" hidden="1" customWidth="1"/>
    <col min="6846" max="6846" width="11.85546875" style="6" customWidth="1"/>
    <col min="6847" max="6865" width="0" style="6" hidden="1" customWidth="1"/>
    <col min="6866" max="6866" width="11.5703125" style="6" customWidth="1"/>
    <col min="6867" max="6872" width="0" style="6" hidden="1" customWidth="1"/>
    <col min="6873" max="6873" width="10.140625" style="6" customWidth="1"/>
    <col min="6874" max="6874" width="0" style="6" hidden="1" customWidth="1"/>
    <col min="6875" max="6875" width="8.5703125" style="6" customWidth="1"/>
    <col min="6876" max="6876" width="11.42578125" style="6" customWidth="1"/>
    <col min="6877" max="6877" width="10.28515625" style="6" customWidth="1"/>
    <col min="6878" max="6878" width="9.85546875" style="6" customWidth="1"/>
    <col min="6879" max="6879" width="11.28515625" style="6" customWidth="1"/>
    <col min="6880" max="6880" width="0" style="6" hidden="1" customWidth="1"/>
    <col min="6881" max="6881" width="8.28515625" style="6" customWidth="1"/>
    <col min="6882" max="6883" width="9.7109375" style="6" customWidth="1"/>
    <col min="6884" max="6884" width="8.85546875" style="6" customWidth="1"/>
    <col min="6885" max="6885" width="9.5703125" style="6" customWidth="1"/>
    <col min="6886" max="6898" width="8.5703125" style="6" customWidth="1"/>
    <col min="6899" max="6912" width="9.7109375" style="6"/>
    <col min="6913" max="6913" width="4" style="6" customWidth="1"/>
    <col min="6914" max="6914" width="8" style="6" customWidth="1"/>
    <col min="6915" max="6915" width="36.85546875" style="6" customWidth="1"/>
    <col min="6916" max="6949" width="0" style="6" hidden="1" customWidth="1"/>
    <col min="6950" max="6950" width="11.140625" style="6" customWidth="1"/>
    <col min="6951" max="7004" width="0" style="6" hidden="1" customWidth="1"/>
    <col min="7005" max="7005" width="11.7109375" style="6" customWidth="1"/>
    <col min="7006" max="7038" width="0" style="6" hidden="1" customWidth="1"/>
    <col min="7039" max="7039" width="13.85546875" style="6" customWidth="1"/>
    <col min="7040" max="7094" width="0" style="6" hidden="1" customWidth="1"/>
    <col min="7095" max="7095" width="12.7109375" style="6" customWidth="1"/>
    <col min="7096" max="7101" width="0" style="6" hidden="1" customWidth="1"/>
    <col min="7102" max="7102" width="11.85546875" style="6" customWidth="1"/>
    <col min="7103" max="7121" width="0" style="6" hidden="1" customWidth="1"/>
    <col min="7122" max="7122" width="11.5703125" style="6" customWidth="1"/>
    <col min="7123" max="7128" width="0" style="6" hidden="1" customWidth="1"/>
    <col min="7129" max="7129" width="10.140625" style="6" customWidth="1"/>
    <col min="7130" max="7130" width="0" style="6" hidden="1" customWidth="1"/>
    <col min="7131" max="7131" width="8.5703125" style="6" customWidth="1"/>
    <col min="7132" max="7132" width="11.42578125" style="6" customWidth="1"/>
    <col min="7133" max="7133" width="10.28515625" style="6" customWidth="1"/>
    <col min="7134" max="7134" width="9.85546875" style="6" customWidth="1"/>
    <col min="7135" max="7135" width="11.28515625" style="6" customWidth="1"/>
    <col min="7136" max="7136" width="0" style="6" hidden="1" customWidth="1"/>
    <col min="7137" max="7137" width="8.28515625" style="6" customWidth="1"/>
    <col min="7138" max="7139" width="9.7109375" style="6" customWidth="1"/>
    <col min="7140" max="7140" width="8.85546875" style="6" customWidth="1"/>
    <col min="7141" max="7141" width="9.5703125" style="6" customWidth="1"/>
    <col min="7142" max="7154" width="8.5703125" style="6" customWidth="1"/>
    <col min="7155" max="7168" width="9.7109375" style="6"/>
    <col min="7169" max="7169" width="4" style="6" customWidth="1"/>
    <col min="7170" max="7170" width="8" style="6" customWidth="1"/>
    <col min="7171" max="7171" width="36.85546875" style="6" customWidth="1"/>
    <col min="7172" max="7205" width="0" style="6" hidden="1" customWidth="1"/>
    <col min="7206" max="7206" width="11.140625" style="6" customWidth="1"/>
    <col min="7207" max="7260" width="0" style="6" hidden="1" customWidth="1"/>
    <col min="7261" max="7261" width="11.7109375" style="6" customWidth="1"/>
    <col min="7262" max="7294" width="0" style="6" hidden="1" customWidth="1"/>
    <col min="7295" max="7295" width="13.85546875" style="6" customWidth="1"/>
    <col min="7296" max="7350" width="0" style="6" hidden="1" customWidth="1"/>
    <col min="7351" max="7351" width="12.7109375" style="6" customWidth="1"/>
    <col min="7352" max="7357" width="0" style="6" hidden="1" customWidth="1"/>
    <col min="7358" max="7358" width="11.85546875" style="6" customWidth="1"/>
    <col min="7359" max="7377" width="0" style="6" hidden="1" customWidth="1"/>
    <col min="7378" max="7378" width="11.5703125" style="6" customWidth="1"/>
    <col min="7379" max="7384" width="0" style="6" hidden="1" customWidth="1"/>
    <col min="7385" max="7385" width="10.140625" style="6" customWidth="1"/>
    <col min="7386" max="7386" width="0" style="6" hidden="1" customWidth="1"/>
    <col min="7387" max="7387" width="8.5703125" style="6" customWidth="1"/>
    <col min="7388" max="7388" width="11.42578125" style="6" customWidth="1"/>
    <col min="7389" max="7389" width="10.28515625" style="6" customWidth="1"/>
    <col min="7390" max="7390" width="9.85546875" style="6" customWidth="1"/>
    <col min="7391" max="7391" width="11.28515625" style="6" customWidth="1"/>
    <col min="7392" max="7392" width="0" style="6" hidden="1" customWidth="1"/>
    <col min="7393" max="7393" width="8.28515625" style="6" customWidth="1"/>
    <col min="7394" max="7395" width="9.7109375" style="6" customWidth="1"/>
    <col min="7396" max="7396" width="8.85546875" style="6" customWidth="1"/>
    <col min="7397" max="7397" width="9.5703125" style="6" customWidth="1"/>
    <col min="7398" max="7410" width="8.5703125" style="6" customWidth="1"/>
    <col min="7411" max="7424" width="9.7109375" style="6"/>
    <col min="7425" max="7425" width="4" style="6" customWidth="1"/>
    <col min="7426" max="7426" width="8" style="6" customWidth="1"/>
    <col min="7427" max="7427" width="36.85546875" style="6" customWidth="1"/>
    <col min="7428" max="7461" width="0" style="6" hidden="1" customWidth="1"/>
    <col min="7462" max="7462" width="11.140625" style="6" customWidth="1"/>
    <col min="7463" max="7516" width="0" style="6" hidden="1" customWidth="1"/>
    <col min="7517" max="7517" width="11.7109375" style="6" customWidth="1"/>
    <col min="7518" max="7550" width="0" style="6" hidden="1" customWidth="1"/>
    <col min="7551" max="7551" width="13.85546875" style="6" customWidth="1"/>
    <col min="7552" max="7606" width="0" style="6" hidden="1" customWidth="1"/>
    <col min="7607" max="7607" width="12.7109375" style="6" customWidth="1"/>
    <col min="7608" max="7613" width="0" style="6" hidden="1" customWidth="1"/>
    <col min="7614" max="7614" width="11.85546875" style="6" customWidth="1"/>
    <col min="7615" max="7633" width="0" style="6" hidden="1" customWidth="1"/>
    <col min="7634" max="7634" width="11.5703125" style="6" customWidth="1"/>
    <col min="7635" max="7640" width="0" style="6" hidden="1" customWidth="1"/>
    <col min="7641" max="7641" width="10.140625" style="6" customWidth="1"/>
    <col min="7642" max="7642" width="0" style="6" hidden="1" customWidth="1"/>
    <col min="7643" max="7643" width="8.5703125" style="6" customWidth="1"/>
    <col min="7644" max="7644" width="11.42578125" style="6" customWidth="1"/>
    <col min="7645" max="7645" width="10.28515625" style="6" customWidth="1"/>
    <col min="7646" max="7646" width="9.85546875" style="6" customWidth="1"/>
    <col min="7647" max="7647" width="11.28515625" style="6" customWidth="1"/>
    <col min="7648" max="7648" width="0" style="6" hidden="1" customWidth="1"/>
    <col min="7649" max="7649" width="8.28515625" style="6" customWidth="1"/>
    <col min="7650" max="7651" width="9.7109375" style="6" customWidth="1"/>
    <col min="7652" max="7652" width="8.85546875" style="6" customWidth="1"/>
    <col min="7653" max="7653" width="9.5703125" style="6" customWidth="1"/>
    <col min="7654" max="7666" width="8.5703125" style="6" customWidth="1"/>
    <col min="7667" max="7680" width="9.7109375" style="6"/>
    <col min="7681" max="7681" width="4" style="6" customWidth="1"/>
    <col min="7682" max="7682" width="8" style="6" customWidth="1"/>
    <col min="7683" max="7683" width="36.85546875" style="6" customWidth="1"/>
    <col min="7684" max="7717" width="0" style="6" hidden="1" customWidth="1"/>
    <col min="7718" max="7718" width="11.140625" style="6" customWidth="1"/>
    <col min="7719" max="7772" width="0" style="6" hidden="1" customWidth="1"/>
    <col min="7773" max="7773" width="11.7109375" style="6" customWidth="1"/>
    <col min="7774" max="7806" width="0" style="6" hidden="1" customWidth="1"/>
    <col min="7807" max="7807" width="13.85546875" style="6" customWidth="1"/>
    <col min="7808" max="7862" width="0" style="6" hidden="1" customWidth="1"/>
    <col min="7863" max="7863" width="12.7109375" style="6" customWidth="1"/>
    <col min="7864" max="7869" width="0" style="6" hidden="1" customWidth="1"/>
    <col min="7870" max="7870" width="11.85546875" style="6" customWidth="1"/>
    <col min="7871" max="7889" width="0" style="6" hidden="1" customWidth="1"/>
    <col min="7890" max="7890" width="11.5703125" style="6" customWidth="1"/>
    <col min="7891" max="7896" width="0" style="6" hidden="1" customWidth="1"/>
    <col min="7897" max="7897" width="10.140625" style="6" customWidth="1"/>
    <col min="7898" max="7898" width="0" style="6" hidden="1" customWidth="1"/>
    <col min="7899" max="7899" width="8.5703125" style="6" customWidth="1"/>
    <col min="7900" max="7900" width="11.42578125" style="6" customWidth="1"/>
    <col min="7901" max="7901" width="10.28515625" style="6" customWidth="1"/>
    <col min="7902" max="7902" width="9.85546875" style="6" customWidth="1"/>
    <col min="7903" max="7903" width="11.28515625" style="6" customWidth="1"/>
    <col min="7904" max="7904" width="0" style="6" hidden="1" customWidth="1"/>
    <col min="7905" max="7905" width="8.28515625" style="6" customWidth="1"/>
    <col min="7906" max="7907" width="9.7109375" style="6" customWidth="1"/>
    <col min="7908" max="7908" width="8.85546875" style="6" customWidth="1"/>
    <col min="7909" max="7909" width="9.5703125" style="6" customWidth="1"/>
    <col min="7910" max="7922" width="8.5703125" style="6" customWidth="1"/>
    <col min="7923" max="7936" width="9.7109375" style="6"/>
    <col min="7937" max="7937" width="4" style="6" customWidth="1"/>
    <col min="7938" max="7938" width="8" style="6" customWidth="1"/>
    <col min="7939" max="7939" width="36.85546875" style="6" customWidth="1"/>
    <col min="7940" max="7973" width="0" style="6" hidden="1" customWidth="1"/>
    <col min="7974" max="7974" width="11.140625" style="6" customWidth="1"/>
    <col min="7975" max="8028" width="0" style="6" hidden="1" customWidth="1"/>
    <col min="8029" max="8029" width="11.7109375" style="6" customWidth="1"/>
    <col min="8030" max="8062" width="0" style="6" hidden="1" customWidth="1"/>
    <col min="8063" max="8063" width="13.85546875" style="6" customWidth="1"/>
    <col min="8064" max="8118" width="0" style="6" hidden="1" customWidth="1"/>
    <col min="8119" max="8119" width="12.7109375" style="6" customWidth="1"/>
    <col min="8120" max="8125" width="0" style="6" hidden="1" customWidth="1"/>
    <col min="8126" max="8126" width="11.85546875" style="6" customWidth="1"/>
    <col min="8127" max="8145" width="0" style="6" hidden="1" customWidth="1"/>
    <col min="8146" max="8146" width="11.5703125" style="6" customWidth="1"/>
    <col min="8147" max="8152" width="0" style="6" hidden="1" customWidth="1"/>
    <col min="8153" max="8153" width="10.140625" style="6" customWidth="1"/>
    <col min="8154" max="8154" width="0" style="6" hidden="1" customWidth="1"/>
    <col min="8155" max="8155" width="8.5703125" style="6" customWidth="1"/>
    <col min="8156" max="8156" width="11.42578125" style="6" customWidth="1"/>
    <col min="8157" max="8157" width="10.28515625" style="6" customWidth="1"/>
    <col min="8158" max="8158" width="9.85546875" style="6" customWidth="1"/>
    <col min="8159" max="8159" width="11.28515625" style="6" customWidth="1"/>
    <col min="8160" max="8160" width="0" style="6" hidden="1" customWidth="1"/>
    <col min="8161" max="8161" width="8.28515625" style="6" customWidth="1"/>
    <col min="8162" max="8163" width="9.7109375" style="6" customWidth="1"/>
    <col min="8164" max="8164" width="8.85546875" style="6" customWidth="1"/>
    <col min="8165" max="8165" width="9.5703125" style="6" customWidth="1"/>
    <col min="8166" max="8178" width="8.5703125" style="6" customWidth="1"/>
    <col min="8179" max="8192" width="9.7109375" style="6"/>
    <col min="8193" max="8193" width="4" style="6" customWidth="1"/>
    <col min="8194" max="8194" width="8" style="6" customWidth="1"/>
    <col min="8195" max="8195" width="36.85546875" style="6" customWidth="1"/>
    <col min="8196" max="8229" width="0" style="6" hidden="1" customWidth="1"/>
    <col min="8230" max="8230" width="11.140625" style="6" customWidth="1"/>
    <col min="8231" max="8284" width="0" style="6" hidden="1" customWidth="1"/>
    <col min="8285" max="8285" width="11.7109375" style="6" customWidth="1"/>
    <col min="8286" max="8318" width="0" style="6" hidden="1" customWidth="1"/>
    <col min="8319" max="8319" width="13.85546875" style="6" customWidth="1"/>
    <col min="8320" max="8374" width="0" style="6" hidden="1" customWidth="1"/>
    <col min="8375" max="8375" width="12.7109375" style="6" customWidth="1"/>
    <col min="8376" max="8381" width="0" style="6" hidden="1" customWidth="1"/>
    <col min="8382" max="8382" width="11.85546875" style="6" customWidth="1"/>
    <col min="8383" max="8401" width="0" style="6" hidden="1" customWidth="1"/>
    <col min="8402" max="8402" width="11.5703125" style="6" customWidth="1"/>
    <col min="8403" max="8408" width="0" style="6" hidden="1" customWidth="1"/>
    <col min="8409" max="8409" width="10.140625" style="6" customWidth="1"/>
    <col min="8410" max="8410" width="0" style="6" hidden="1" customWidth="1"/>
    <col min="8411" max="8411" width="8.5703125" style="6" customWidth="1"/>
    <col min="8412" max="8412" width="11.42578125" style="6" customWidth="1"/>
    <col min="8413" max="8413" width="10.28515625" style="6" customWidth="1"/>
    <col min="8414" max="8414" width="9.85546875" style="6" customWidth="1"/>
    <col min="8415" max="8415" width="11.28515625" style="6" customWidth="1"/>
    <col min="8416" max="8416" width="0" style="6" hidden="1" customWidth="1"/>
    <col min="8417" max="8417" width="8.28515625" style="6" customWidth="1"/>
    <col min="8418" max="8419" width="9.7109375" style="6" customWidth="1"/>
    <col min="8420" max="8420" width="8.85546875" style="6" customWidth="1"/>
    <col min="8421" max="8421" width="9.5703125" style="6" customWidth="1"/>
    <col min="8422" max="8434" width="8.5703125" style="6" customWidth="1"/>
    <col min="8435" max="8448" width="9.7109375" style="6"/>
    <col min="8449" max="8449" width="4" style="6" customWidth="1"/>
    <col min="8450" max="8450" width="8" style="6" customWidth="1"/>
    <col min="8451" max="8451" width="36.85546875" style="6" customWidth="1"/>
    <col min="8452" max="8485" width="0" style="6" hidden="1" customWidth="1"/>
    <col min="8486" max="8486" width="11.140625" style="6" customWidth="1"/>
    <col min="8487" max="8540" width="0" style="6" hidden="1" customWidth="1"/>
    <col min="8541" max="8541" width="11.7109375" style="6" customWidth="1"/>
    <col min="8542" max="8574" width="0" style="6" hidden="1" customWidth="1"/>
    <col min="8575" max="8575" width="13.85546875" style="6" customWidth="1"/>
    <col min="8576" max="8630" width="0" style="6" hidden="1" customWidth="1"/>
    <col min="8631" max="8631" width="12.7109375" style="6" customWidth="1"/>
    <col min="8632" max="8637" width="0" style="6" hidden="1" customWidth="1"/>
    <col min="8638" max="8638" width="11.85546875" style="6" customWidth="1"/>
    <col min="8639" max="8657" width="0" style="6" hidden="1" customWidth="1"/>
    <col min="8658" max="8658" width="11.5703125" style="6" customWidth="1"/>
    <col min="8659" max="8664" width="0" style="6" hidden="1" customWidth="1"/>
    <col min="8665" max="8665" width="10.140625" style="6" customWidth="1"/>
    <col min="8666" max="8666" width="0" style="6" hidden="1" customWidth="1"/>
    <col min="8667" max="8667" width="8.5703125" style="6" customWidth="1"/>
    <col min="8668" max="8668" width="11.42578125" style="6" customWidth="1"/>
    <col min="8669" max="8669" width="10.28515625" style="6" customWidth="1"/>
    <col min="8670" max="8670" width="9.85546875" style="6" customWidth="1"/>
    <col min="8671" max="8671" width="11.28515625" style="6" customWidth="1"/>
    <col min="8672" max="8672" width="0" style="6" hidden="1" customWidth="1"/>
    <col min="8673" max="8673" width="8.28515625" style="6" customWidth="1"/>
    <col min="8674" max="8675" width="9.7109375" style="6" customWidth="1"/>
    <col min="8676" max="8676" width="8.85546875" style="6" customWidth="1"/>
    <col min="8677" max="8677" width="9.5703125" style="6" customWidth="1"/>
    <col min="8678" max="8690" width="8.5703125" style="6" customWidth="1"/>
    <col min="8691" max="8704" width="9.7109375" style="6"/>
    <col min="8705" max="8705" width="4" style="6" customWidth="1"/>
    <col min="8706" max="8706" width="8" style="6" customWidth="1"/>
    <col min="8707" max="8707" width="36.85546875" style="6" customWidth="1"/>
    <col min="8708" max="8741" width="0" style="6" hidden="1" customWidth="1"/>
    <col min="8742" max="8742" width="11.140625" style="6" customWidth="1"/>
    <col min="8743" max="8796" width="0" style="6" hidden="1" customWidth="1"/>
    <col min="8797" max="8797" width="11.7109375" style="6" customWidth="1"/>
    <col min="8798" max="8830" width="0" style="6" hidden="1" customWidth="1"/>
    <col min="8831" max="8831" width="13.85546875" style="6" customWidth="1"/>
    <col min="8832" max="8886" width="0" style="6" hidden="1" customWidth="1"/>
    <col min="8887" max="8887" width="12.7109375" style="6" customWidth="1"/>
    <col min="8888" max="8893" width="0" style="6" hidden="1" customWidth="1"/>
    <col min="8894" max="8894" width="11.85546875" style="6" customWidth="1"/>
    <col min="8895" max="8913" width="0" style="6" hidden="1" customWidth="1"/>
    <col min="8914" max="8914" width="11.5703125" style="6" customWidth="1"/>
    <col min="8915" max="8920" width="0" style="6" hidden="1" customWidth="1"/>
    <col min="8921" max="8921" width="10.140625" style="6" customWidth="1"/>
    <col min="8922" max="8922" width="0" style="6" hidden="1" customWidth="1"/>
    <col min="8923" max="8923" width="8.5703125" style="6" customWidth="1"/>
    <col min="8924" max="8924" width="11.42578125" style="6" customWidth="1"/>
    <col min="8925" max="8925" width="10.28515625" style="6" customWidth="1"/>
    <col min="8926" max="8926" width="9.85546875" style="6" customWidth="1"/>
    <col min="8927" max="8927" width="11.28515625" style="6" customWidth="1"/>
    <col min="8928" max="8928" width="0" style="6" hidden="1" customWidth="1"/>
    <col min="8929" max="8929" width="8.28515625" style="6" customWidth="1"/>
    <col min="8930" max="8931" width="9.7109375" style="6" customWidth="1"/>
    <col min="8932" max="8932" width="8.85546875" style="6" customWidth="1"/>
    <col min="8933" max="8933" width="9.5703125" style="6" customWidth="1"/>
    <col min="8934" max="8946" width="8.5703125" style="6" customWidth="1"/>
    <col min="8947" max="8960" width="9.7109375" style="6"/>
    <col min="8961" max="8961" width="4" style="6" customWidth="1"/>
    <col min="8962" max="8962" width="8" style="6" customWidth="1"/>
    <col min="8963" max="8963" width="36.85546875" style="6" customWidth="1"/>
    <col min="8964" max="8997" width="0" style="6" hidden="1" customWidth="1"/>
    <col min="8998" max="8998" width="11.140625" style="6" customWidth="1"/>
    <col min="8999" max="9052" width="0" style="6" hidden="1" customWidth="1"/>
    <col min="9053" max="9053" width="11.7109375" style="6" customWidth="1"/>
    <col min="9054" max="9086" width="0" style="6" hidden="1" customWidth="1"/>
    <col min="9087" max="9087" width="13.85546875" style="6" customWidth="1"/>
    <col min="9088" max="9142" width="0" style="6" hidden="1" customWidth="1"/>
    <col min="9143" max="9143" width="12.7109375" style="6" customWidth="1"/>
    <col min="9144" max="9149" width="0" style="6" hidden="1" customWidth="1"/>
    <col min="9150" max="9150" width="11.85546875" style="6" customWidth="1"/>
    <col min="9151" max="9169" width="0" style="6" hidden="1" customWidth="1"/>
    <col min="9170" max="9170" width="11.5703125" style="6" customWidth="1"/>
    <col min="9171" max="9176" width="0" style="6" hidden="1" customWidth="1"/>
    <col min="9177" max="9177" width="10.140625" style="6" customWidth="1"/>
    <col min="9178" max="9178" width="0" style="6" hidden="1" customWidth="1"/>
    <col min="9179" max="9179" width="8.5703125" style="6" customWidth="1"/>
    <col min="9180" max="9180" width="11.42578125" style="6" customWidth="1"/>
    <col min="9181" max="9181" width="10.28515625" style="6" customWidth="1"/>
    <col min="9182" max="9182" width="9.85546875" style="6" customWidth="1"/>
    <col min="9183" max="9183" width="11.28515625" style="6" customWidth="1"/>
    <col min="9184" max="9184" width="0" style="6" hidden="1" customWidth="1"/>
    <col min="9185" max="9185" width="8.28515625" style="6" customWidth="1"/>
    <col min="9186" max="9187" width="9.7109375" style="6" customWidth="1"/>
    <col min="9188" max="9188" width="8.85546875" style="6" customWidth="1"/>
    <col min="9189" max="9189" width="9.5703125" style="6" customWidth="1"/>
    <col min="9190" max="9202" width="8.5703125" style="6" customWidth="1"/>
    <col min="9203" max="9216" width="9.7109375" style="6"/>
    <col min="9217" max="9217" width="4" style="6" customWidth="1"/>
    <col min="9218" max="9218" width="8" style="6" customWidth="1"/>
    <col min="9219" max="9219" width="36.85546875" style="6" customWidth="1"/>
    <col min="9220" max="9253" width="0" style="6" hidden="1" customWidth="1"/>
    <col min="9254" max="9254" width="11.140625" style="6" customWidth="1"/>
    <col min="9255" max="9308" width="0" style="6" hidden="1" customWidth="1"/>
    <col min="9309" max="9309" width="11.7109375" style="6" customWidth="1"/>
    <col min="9310" max="9342" width="0" style="6" hidden="1" customWidth="1"/>
    <col min="9343" max="9343" width="13.85546875" style="6" customWidth="1"/>
    <col min="9344" max="9398" width="0" style="6" hidden="1" customWidth="1"/>
    <col min="9399" max="9399" width="12.7109375" style="6" customWidth="1"/>
    <col min="9400" max="9405" width="0" style="6" hidden="1" customWidth="1"/>
    <col min="9406" max="9406" width="11.85546875" style="6" customWidth="1"/>
    <col min="9407" max="9425" width="0" style="6" hidden="1" customWidth="1"/>
    <col min="9426" max="9426" width="11.5703125" style="6" customWidth="1"/>
    <col min="9427" max="9432" width="0" style="6" hidden="1" customWidth="1"/>
    <col min="9433" max="9433" width="10.140625" style="6" customWidth="1"/>
    <col min="9434" max="9434" width="0" style="6" hidden="1" customWidth="1"/>
    <col min="9435" max="9435" width="8.5703125" style="6" customWidth="1"/>
    <col min="9436" max="9436" width="11.42578125" style="6" customWidth="1"/>
    <col min="9437" max="9437" width="10.28515625" style="6" customWidth="1"/>
    <col min="9438" max="9438" width="9.85546875" style="6" customWidth="1"/>
    <col min="9439" max="9439" width="11.28515625" style="6" customWidth="1"/>
    <col min="9440" max="9440" width="0" style="6" hidden="1" customWidth="1"/>
    <col min="9441" max="9441" width="8.28515625" style="6" customWidth="1"/>
    <col min="9442" max="9443" width="9.7109375" style="6" customWidth="1"/>
    <col min="9444" max="9444" width="8.85546875" style="6" customWidth="1"/>
    <col min="9445" max="9445" width="9.5703125" style="6" customWidth="1"/>
    <col min="9446" max="9458" width="8.5703125" style="6" customWidth="1"/>
    <col min="9459" max="9472" width="9.7109375" style="6"/>
    <col min="9473" max="9473" width="4" style="6" customWidth="1"/>
    <col min="9474" max="9474" width="8" style="6" customWidth="1"/>
    <col min="9475" max="9475" width="36.85546875" style="6" customWidth="1"/>
    <col min="9476" max="9509" width="0" style="6" hidden="1" customWidth="1"/>
    <col min="9510" max="9510" width="11.140625" style="6" customWidth="1"/>
    <col min="9511" max="9564" width="0" style="6" hidden="1" customWidth="1"/>
    <col min="9565" max="9565" width="11.7109375" style="6" customWidth="1"/>
    <col min="9566" max="9598" width="0" style="6" hidden="1" customWidth="1"/>
    <col min="9599" max="9599" width="13.85546875" style="6" customWidth="1"/>
    <col min="9600" max="9654" width="0" style="6" hidden="1" customWidth="1"/>
    <col min="9655" max="9655" width="12.7109375" style="6" customWidth="1"/>
    <col min="9656" max="9661" width="0" style="6" hidden="1" customWidth="1"/>
    <col min="9662" max="9662" width="11.85546875" style="6" customWidth="1"/>
    <col min="9663" max="9681" width="0" style="6" hidden="1" customWidth="1"/>
    <col min="9682" max="9682" width="11.5703125" style="6" customWidth="1"/>
    <col min="9683" max="9688" width="0" style="6" hidden="1" customWidth="1"/>
    <col min="9689" max="9689" width="10.140625" style="6" customWidth="1"/>
    <col min="9690" max="9690" width="0" style="6" hidden="1" customWidth="1"/>
    <col min="9691" max="9691" width="8.5703125" style="6" customWidth="1"/>
    <col min="9692" max="9692" width="11.42578125" style="6" customWidth="1"/>
    <col min="9693" max="9693" width="10.28515625" style="6" customWidth="1"/>
    <col min="9694" max="9694" width="9.85546875" style="6" customWidth="1"/>
    <col min="9695" max="9695" width="11.28515625" style="6" customWidth="1"/>
    <col min="9696" max="9696" width="0" style="6" hidden="1" customWidth="1"/>
    <col min="9697" max="9697" width="8.28515625" style="6" customWidth="1"/>
    <col min="9698" max="9699" width="9.7109375" style="6" customWidth="1"/>
    <col min="9700" max="9700" width="8.85546875" style="6" customWidth="1"/>
    <col min="9701" max="9701" width="9.5703125" style="6" customWidth="1"/>
    <col min="9702" max="9714" width="8.5703125" style="6" customWidth="1"/>
    <col min="9715" max="9728" width="9.7109375" style="6"/>
    <col min="9729" max="9729" width="4" style="6" customWidth="1"/>
    <col min="9730" max="9730" width="8" style="6" customWidth="1"/>
    <col min="9731" max="9731" width="36.85546875" style="6" customWidth="1"/>
    <col min="9732" max="9765" width="0" style="6" hidden="1" customWidth="1"/>
    <col min="9766" max="9766" width="11.140625" style="6" customWidth="1"/>
    <col min="9767" max="9820" width="0" style="6" hidden="1" customWidth="1"/>
    <col min="9821" max="9821" width="11.7109375" style="6" customWidth="1"/>
    <col min="9822" max="9854" width="0" style="6" hidden="1" customWidth="1"/>
    <col min="9855" max="9855" width="13.85546875" style="6" customWidth="1"/>
    <col min="9856" max="9910" width="0" style="6" hidden="1" customWidth="1"/>
    <col min="9911" max="9911" width="12.7109375" style="6" customWidth="1"/>
    <col min="9912" max="9917" width="0" style="6" hidden="1" customWidth="1"/>
    <col min="9918" max="9918" width="11.85546875" style="6" customWidth="1"/>
    <col min="9919" max="9937" width="0" style="6" hidden="1" customWidth="1"/>
    <col min="9938" max="9938" width="11.5703125" style="6" customWidth="1"/>
    <col min="9939" max="9944" width="0" style="6" hidden="1" customWidth="1"/>
    <col min="9945" max="9945" width="10.140625" style="6" customWidth="1"/>
    <col min="9946" max="9946" width="0" style="6" hidden="1" customWidth="1"/>
    <col min="9947" max="9947" width="8.5703125" style="6" customWidth="1"/>
    <col min="9948" max="9948" width="11.42578125" style="6" customWidth="1"/>
    <col min="9949" max="9949" width="10.28515625" style="6" customWidth="1"/>
    <col min="9950" max="9950" width="9.85546875" style="6" customWidth="1"/>
    <col min="9951" max="9951" width="11.28515625" style="6" customWidth="1"/>
    <col min="9952" max="9952" width="0" style="6" hidden="1" customWidth="1"/>
    <col min="9953" max="9953" width="8.28515625" style="6" customWidth="1"/>
    <col min="9954" max="9955" width="9.7109375" style="6" customWidth="1"/>
    <col min="9956" max="9956" width="8.85546875" style="6" customWidth="1"/>
    <col min="9957" max="9957" width="9.5703125" style="6" customWidth="1"/>
    <col min="9958" max="9970" width="8.5703125" style="6" customWidth="1"/>
    <col min="9971" max="9984" width="9.7109375" style="6"/>
    <col min="9985" max="9985" width="4" style="6" customWidth="1"/>
    <col min="9986" max="9986" width="8" style="6" customWidth="1"/>
    <col min="9987" max="9987" width="36.85546875" style="6" customWidth="1"/>
    <col min="9988" max="10021" width="0" style="6" hidden="1" customWidth="1"/>
    <col min="10022" max="10022" width="11.140625" style="6" customWidth="1"/>
    <col min="10023" max="10076" width="0" style="6" hidden="1" customWidth="1"/>
    <col min="10077" max="10077" width="11.7109375" style="6" customWidth="1"/>
    <col min="10078" max="10110" width="0" style="6" hidden="1" customWidth="1"/>
    <col min="10111" max="10111" width="13.85546875" style="6" customWidth="1"/>
    <col min="10112" max="10166" width="0" style="6" hidden="1" customWidth="1"/>
    <col min="10167" max="10167" width="12.7109375" style="6" customWidth="1"/>
    <col min="10168" max="10173" width="0" style="6" hidden="1" customWidth="1"/>
    <col min="10174" max="10174" width="11.85546875" style="6" customWidth="1"/>
    <col min="10175" max="10193" width="0" style="6" hidden="1" customWidth="1"/>
    <col min="10194" max="10194" width="11.5703125" style="6" customWidth="1"/>
    <col min="10195" max="10200" width="0" style="6" hidden="1" customWidth="1"/>
    <col min="10201" max="10201" width="10.140625" style="6" customWidth="1"/>
    <col min="10202" max="10202" width="0" style="6" hidden="1" customWidth="1"/>
    <col min="10203" max="10203" width="8.5703125" style="6" customWidth="1"/>
    <col min="10204" max="10204" width="11.42578125" style="6" customWidth="1"/>
    <col min="10205" max="10205" width="10.28515625" style="6" customWidth="1"/>
    <col min="10206" max="10206" width="9.85546875" style="6" customWidth="1"/>
    <col min="10207" max="10207" width="11.28515625" style="6" customWidth="1"/>
    <col min="10208" max="10208" width="0" style="6" hidden="1" customWidth="1"/>
    <col min="10209" max="10209" width="8.28515625" style="6" customWidth="1"/>
    <col min="10210" max="10211" width="9.7109375" style="6" customWidth="1"/>
    <col min="10212" max="10212" width="8.85546875" style="6" customWidth="1"/>
    <col min="10213" max="10213" width="9.5703125" style="6" customWidth="1"/>
    <col min="10214" max="10226" width="8.5703125" style="6" customWidth="1"/>
    <col min="10227" max="10240" width="9.7109375" style="6"/>
    <col min="10241" max="10241" width="4" style="6" customWidth="1"/>
    <col min="10242" max="10242" width="8" style="6" customWidth="1"/>
    <col min="10243" max="10243" width="36.85546875" style="6" customWidth="1"/>
    <col min="10244" max="10277" width="0" style="6" hidden="1" customWidth="1"/>
    <col min="10278" max="10278" width="11.140625" style="6" customWidth="1"/>
    <col min="10279" max="10332" width="0" style="6" hidden="1" customWidth="1"/>
    <col min="10333" max="10333" width="11.7109375" style="6" customWidth="1"/>
    <col min="10334" max="10366" width="0" style="6" hidden="1" customWidth="1"/>
    <col min="10367" max="10367" width="13.85546875" style="6" customWidth="1"/>
    <col min="10368" max="10422" width="0" style="6" hidden="1" customWidth="1"/>
    <col min="10423" max="10423" width="12.7109375" style="6" customWidth="1"/>
    <col min="10424" max="10429" width="0" style="6" hidden="1" customWidth="1"/>
    <col min="10430" max="10430" width="11.85546875" style="6" customWidth="1"/>
    <col min="10431" max="10449" width="0" style="6" hidden="1" customWidth="1"/>
    <col min="10450" max="10450" width="11.5703125" style="6" customWidth="1"/>
    <col min="10451" max="10456" width="0" style="6" hidden="1" customWidth="1"/>
    <col min="10457" max="10457" width="10.140625" style="6" customWidth="1"/>
    <col min="10458" max="10458" width="0" style="6" hidden="1" customWidth="1"/>
    <col min="10459" max="10459" width="8.5703125" style="6" customWidth="1"/>
    <col min="10460" max="10460" width="11.42578125" style="6" customWidth="1"/>
    <col min="10461" max="10461" width="10.28515625" style="6" customWidth="1"/>
    <col min="10462" max="10462" width="9.85546875" style="6" customWidth="1"/>
    <col min="10463" max="10463" width="11.28515625" style="6" customWidth="1"/>
    <col min="10464" max="10464" width="0" style="6" hidden="1" customWidth="1"/>
    <col min="10465" max="10465" width="8.28515625" style="6" customWidth="1"/>
    <col min="10466" max="10467" width="9.7109375" style="6" customWidth="1"/>
    <col min="10468" max="10468" width="8.85546875" style="6" customWidth="1"/>
    <col min="10469" max="10469" width="9.5703125" style="6" customWidth="1"/>
    <col min="10470" max="10482" width="8.5703125" style="6" customWidth="1"/>
    <col min="10483" max="10496" width="9.7109375" style="6"/>
    <col min="10497" max="10497" width="4" style="6" customWidth="1"/>
    <col min="10498" max="10498" width="8" style="6" customWidth="1"/>
    <col min="10499" max="10499" width="36.85546875" style="6" customWidth="1"/>
    <col min="10500" max="10533" width="0" style="6" hidden="1" customWidth="1"/>
    <col min="10534" max="10534" width="11.140625" style="6" customWidth="1"/>
    <col min="10535" max="10588" width="0" style="6" hidden="1" customWidth="1"/>
    <col min="10589" max="10589" width="11.7109375" style="6" customWidth="1"/>
    <col min="10590" max="10622" width="0" style="6" hidden="1" customWidth="1"/>
    <col min="10623" max="10623" width="13.85546875" style="6" customWidth="1"/>
    <col min="10624" max="10678" width="0" style="6" hidden="1" customWidth="1"/>
    <col min="10679" max="10679" width="12.7109375" style="6" customWidth="1"/>
    <col min="10680" max="10685" width="0" style="6" hidden="1" customWidth="1"/>
    <col min="10686" max="10686" width="11.85546875" style="6" customWidth="1"/>
    <col min="10687" max="10705" width="0" style="6" hidden="1" customWidth="1"/>
    <col min="10706" max="10706" width="11.5703125" style="6" customWidth="1"/>
    <col min="10707" max="10712" width="0" style="6" hidden="1" customWidth="1"/>
    <col min="10713" max="10713" width="10.140625" style="6" customWidth="1"/>
    <col min="10714" max="10714" width="0" style="6" hidden="1" customWidth="1"/>
    <col min="10715" max="10715" width="8.5703125" style="6" customWidth="1"/>
    <col min="10716" max="10716" width="11.42578125" style="6" customWidth="1"/>
    <col min="10717" max="10717" width="10.28515625" style="6" customWidth="1"/>
    <col min="10718" max="10718" width="9.85546875" style="6" customWidth="1"/>
    <col min="10719" max="10719" width="11.28515625" style="6" customWidth="1"/>
    <col min="10720" max="10720" width="0" style="6" hidden="1" customWidth="1"/>
    <col min="10721" max="10721" width="8.28515625" style="6" customWidth="1"/>
    <col min="10722" max="10723" width="9.7109375" style="6" customWidth="1"/>
    <col min="10724" max="10724" width="8.85546875" style="6" customWidth="1"/>
    <col min="10725" max="10725" width="9.5703125" style="6" customWidth="1"/>
    <col min="10726" max="10738" width="8.5703125" style="6" customWidth="1"/>
    <col min="10739" max="10752" width="9.7109375" style="6"/>
    <col min="10753" max="10753" width="4" style="6" customWidth="1"/>
    <col min="10754" max="10754" width="8" style="6" customWidth="1"/>
    <col min="10755" max="10755" width="36.85546875" style="6" customWidth="1"/>
    <col min="10756" max="10789" width="0" style="6" hidden="1" customWidth="1"/>
    <col min="10790" max="10790" width="11.140625" style="6" customWidth="1"/>
    <col min="10791" max="10844" width="0" style="6" hidden="1" customWidth="1"/>
    <col min="10845" max="10845" width="11.7109375" style="6" customWidth="1"/>
    <col min="10846" max="10878" width="0" style="6" hidden="1" customWidth="1"/>
    <col min="10879" max="10879" width="13.85546875" style="6" customWidth="1"/>
    <col min="10880" max="10934" width="0" style="6" hidden="1" customWidth="1"/>
    <col min="10935" max="10935" width="12.7109375" style="6" customWidth="1"/>
    <col min="10936" max="10941" width="0" style="6" hidden="1" customWidth="1"/>
    <col min="10942" max="10942" width="11.85546875" style="6" customWidth="1"/>
    <col min="10943" max="10961" width="0" style="6" hidden="1" customWidth="1"/>
    <col min="10962" max="10962" width="11.5703125" style="6" customWidth="1"/>
    <col min="10963" max="10968" width="0" style="6" hidden="1" customWidth="1"/>
    <col min="10969" max="10969" width="10.140625" style="6" customWidth="1"/>
    <col min="10970" max="10970" width="0" style="6" hidden="1" customWidth="1"/>
    <col min="10971" max="10971" width="8.5703125" style="6" customWidth="1"/>
    <col min="10972" max="10972" width="11.42578125" style="6" customWidth="1"/>
    <col min="10973" max="10973" width="10.28515625" style="6" customWidth="1"/>
    <col min="10974" max="10974" width="9.85546875" style="6" customWidth="1"/>
    <col min="10975" max="10975" width="11.28515625" style="6" customWidth="1"/>
    <col min="10976" max="10976" width="0" style="6" hidden="1" customWidth="1"/>
    <col min="10977" max="10977" width="8.28515625" style="6" customWidth="1"/>
    <col min="10978" max="10979" width="9.7109375" style="6" customWidth="1"/>
    <col min="10980" max="10980" width="8.85546875" style="6" customWidth="1"/>
    <col min="10981" max="10981" width="9.5703125" style="6" customWidth="1"/>
    <col min="10982" max="10994" width="8.5703125" style="6" customWidth="1"/>
    <col min="10995" max="11008" width="9.7109375" style="6"/>
    <col min="11009" max="11009" width="4" style="6" customWidth="1"/>
    <col min="11010" max="11010" width="8" style="6" customWidth="1"/>
    <col min="11011" max="11011" width="36.85546875" style="6" customWidth="1"/>
    <col min="11012" max="11045" width="0" style="6" hidden="1" customWidth="1"/>
    <col min="11046" max="11046" width="11.140625" style="6" customWidth="1"/>
    <col min="11047" max="11100" width="0" style="6" hidden="1" customWidth="1"/>
    <col min="11101" max="11101" width="11.7109375" style="6" customWidth="1"/>
    <col min="11102" max="11134" width="0" style="6" hidden="1" customWidth="1"/>
    <col min="11135" max="11135" width="13.85546875" style="6" customWidth="1"/>
    <col min="11136" max="11190" width="0" style="6" hidden="1" customWidth="1"/>
    <col min="11191" max="11191" width="12.7109375" style="6" customWidth="1"/>
    <col min="11192" max="11197" width="0" style="6" hidden="1" customWidth="1"/>
    <col min="11198" max="11198" width="11.85546875" style="6" customWidth="1"/>
    <col min="11199" max="11217" width="0" style="6" hidden="1" customWidth="1"/>
    <col min="11218" max="11218" width="11.5703125" style="6" customWidth="1"/>
    <col min="11219" max="11224" width="0" style="6" hidden="1" customWidth="1"/>
    <col min="11225" max="11225" width="10.140625" style="6" customWidth="1"/>
    <col min="11226" max="11226" width="0" style="6" hidden="1" customWidth="1"/>
    <col min="11227" max="11227" width="8.5703125" style="6" customWidth="1"/>
    <col min="11228" max="11228" width="11.42578125" style="6" customWidth="1"/>
    <col min="11229" max="11229" width="10.28515625" style="6" customWidth="1"/>
    <col min="11230" max="11230" width="9.85546875" style="6" customWidth="1"/>
    <col min="11231" max="11231" width="11.28515625" style="6" customWidth="1"/>
    <col min="11232" max="11232" width="0" style="6" hidden="1" customWidth="1"/>
    <col min="11233" max="11233" width="8.28515625" style="6" customWidth="1"/>
    <col min="11234" max="11235" width="9.7109375" style="6" customWidth="1"/>
    <col min="11236" max="11236" width="8.85546875" style="6" customWidth="1"/>
    <col min="11237" max="11237" width="9.5703125" style="6" customWidth="1"/>
    <col min="11238" max="11250" width="8.5703125" style="6" customWidth="1"/>
    <col min="11251" max="11264" width="9.7109375" style="6"/>
    <col min="11265" max="11265" width="4" style="6" customWidth="1"/>
    <col min="11266" max="11266" width="8" style="6" customWidth="1"/>
    <col min="11267" max="11267" width="36.85546875" style="6" customWidth="1"/>
    <col min="11268" max="11301" width="0" style="6" hidden="1" customWidth="1"/>
    <col min="11302" max="11302" width="11.140625" style="6" customWidth="1"/>
    <col min="11303" max="11356" width="0" style="6" hidden="1" customWidth="1"/>
    <col min="11357" max="11357" width="11.7109375" style="6" customWidth="1"/>
    <col min="11358" max="11390" width="0" style="6" hidden="1" customWidth="1"/>
    <col min="11391" max="11391" width="13.85546875" style="6" customWidth="1"/>
    <col min="11392" max="11446" width="0" style="6" hidden="1" customWidth="1"/>
    <col min="11447" max="11447" width="12.7109375" style="6" customWidth="1"/>
    <col min="11448" max="11453" width="0" style="6" hidden="1" customWidth="1"/>
    <col min="11454" max="11454" width="11.85546875" style="6" customWidth="1"/>
    <col min="11455" max="11473" width="0" style="6" hidden="1" customWidth="1"/>
    <col min="11474" max="11474" width="11.5703125" style="6" customWidth="1"/>
    <col min="11475" max="11480" width="0" style="6" hidden="1" customWidth="1"/>
    <col min="11481" max="11481" width="10.140625" style="6" customWidth="1"/>
    <col min="11482" max="11482" width="0" style="6" hidden="1" customWidth="1"/>
    <col min="11483" max="11483" width="8.5703125" style="6" customWidth="1"/>
    <col min="11484" max="11484" width="11.42578125" style="6" customWidth="1"/>
    <col min="11485" max="11485" width="10.28515625" style="6" customWidth="1"/>
    <col min="11486" max="11486" width="9.85546875" style="6" customWidth="1"/>
    <col min="11487" max="11487" width="11.28515625" style="6" customWidth="1"/>
    <col min="11488" max="11488" width="0" style="6" hidden="1" customWidth="1"/>
    <col min="11489" max="11489" width="8.28515625" style="6" customWidth="1"/>
    <col min="11490" max="11491" width="9.7109375" style="6" customWidth="1"/>
    <col min="11492" max="11492" width="8.85546875" style="6" customWidth="1"/>
    <col min="11493" max="11493" width="9.5703125" style="6" customWidth="1"/>
    <col min="11494" max="11506" width="8.5703125" style="6" customWidth="1"/>
    <col min="11507" max="11520" width="9.7109375" style="6"/>
    <col min="11521" max="11521" width="4" style="6" customWidth="1"/>
    <col min="11522" max="11522" width="8" style="6" customWidth="1"/>
    <col min="11523" max="11523" width="36.85546875" style="6" customWidth="1"/>
    <col min="11524" max="11557" width="0" style="6" hidden="1" customWidth="1"/>
    <col min="11558" max="11558" width="11.140625" style="6" customWidth="1"/>
    <col min="11559" max="11612" width="0" style="6" hidden="1" customWidth="1"/>
    <col min="11613" max="11613" width="11.7109375" style="6" customWidth="1"/>
    <col min="11614" max="11646" width="0" style="6" hidden="1" customWidth="1"/>
    <col min="11647" max="11647" width="13.85546875" style="6" customWidth="1"/>
    <col min="11648" max="11702" width="0" style="6" hidden="1" customWidth="1"/>
    <col min="11703" max="11703" width="12.7109375" style="6" customWidth="1"/>
    <col min="11704" max="11709" width="0" style="6" hidden="1" customWidth="1"/>
    <col min="11710" max="11710" width="11.85546875" style="6" customWidth="1"/>
    <col min="11711" max="11729" width="0" style="6" hidden="1" customWidth="1"/>
    <col min="11730" max="11730" width="11.5703125" style="6" customWidth="1"/>
    <col min="11731" max="11736" width="0" style="6" hidden="1" customWidth="1"/>
    <col min="11737" max="11737" width="10.140625" style="6" customWidth="1"/>
    <col min="11738" max="11738" width="0" style="6" hidden="1" customWidth="1"/>
    <col min="11739" max="11739" width="8.5703125" style="6" customWidth="1"/>
    <col min="11740" max="11740" width="11.42578125" style="6" customWidth="1"/>
    <col min="11741" max="11741" width="10.28515625" style="6" customWidth="1"/>
    <col min="11742" max="11742" width="9.85546875" style="6" customWidth="1"/>
    <col min="11743" max="11743" width="11.28515625" style="6" customWidth="1"/>
    <col min="11744" max="11744" width="0" style="6" hidden="1" customWidth="1"/>
    <col min="11745" max="11745" width="8.28515625" style="6" customWidth="1"/>
    <col min="11746" max="11747" width="9.7109375" style="6" customWidth="1"/>
    <col min="11748" max="11748" width="8.85546875" style="6" customWidth="1"/>
    <col min="11749" max="11749" width="9.5703125" style="6" customWidth="1"/>
    <col min="11750" max="11762" width="8.5703125" style="6" customWidth="1"/>
    <col min="11763" max="11776" width="9.7109375" style="6"/>
    <col min="11777" max="11777" width="4" style="6" customWidth="1"/>
    <col min="11778" max="11778" width="8" style="6" customWidth="1"/>
    <col min="11779" max="11779" width="36.85546875" style="6" customWidth="1"/>
    <col min="11780" max="11813" width="0" style="6" hidden="1" customWidth="1"/>
    <col min="11814" max="11814" width="11.140625" style="6" customWidth="1"/>
    <col min="11815" max="11868" width="0" style="6" hidden="1" customWidth="1"/>
    <col min="11869" max="11869" width="11.7109375" style="6" customWidth="1"/>
    <col min="11870" max="11902" width="0" style="6" hidden="1" customWidth="1"/>
    <col min="11903" max="11903" width="13.85546875" style="6" customWidth="1"/>
    <col min="11904" max="11958" width="0" style="6" hidden="1" customWidth="1"/>
    <col min="11959" max="11959" width="12.7109375" style="6" customWidth="1"/>
    <col min="11960" max="11965" width="0" style="6" hidden="1" customWidth="1"/>
    <col min="11966" max="11966" width="11.85546875" style="6" customWidth="1"/>
    <col min="11967" max="11985" width="0" style="6" hidden="1" customWidth="1"/>
    <col min="11986" max="11986" width="11.5703125" style="6" customWidth="1"/>
    <col min="11987" max="11992" width="0" style="6" hidden="1" customWidth="1"/>
    <col min="11993" max="11993" width="10.140625" style="6" customWidth="1"/>
    <col min="11994" max="11994" width="0" style="6" hidden="1" customWidth="1"/>
    <col min="11995" max="11995" width="8.5703125" style="6" customWidth="1"/>
    <col min="11996" max="11996" width="11.42578125" style="6" customWidth="1"/>
    <col min="11997" max="11997" width="10.28515625" style="6" customWidth="1"/>
    <col min="11998" max="11998" width="9.85546875" style="6" customWidth="1"/>
    <col min="11999" max="11999" width="11.28515625" style="6" customWidth="1"/>
    <col min="12000" max="12000" width="0" style="6" hidden="1" customWidth="1"/>
    <col min="12001" max="12001" width="8.28515625" style="6" customWidth="1"/>
    <col min="12002" max="12003" width="9.7109375" style="6" customWidth="1"/>
    <col min="12004" max="12004" width="8.85546875" style="6" customWidth="1"/>
    <col min="12005" max="12005" width="9.5703125" style="6" customWidth="1"/>
    <col min="12006" max="12018" width="8.5703125" style="6" customWidth="1"/>
    <col min="12019" max="12032" width="9.7109375" style="6"/>
    <col min="12033" max="12033" width="4" style="6" customWidth="1"/>
    <col min="12034" max="12034" width="8" style="6" customWidth="1"/>
    <col min="12035" max="12035" width="36.85546875" style="6" customWidth="1"/>
    <col min="12036" max="12069" width="0" style="6" hidden="1" customWidth="1"/>
    <col min="12070" max="12070" width="11.140625" style="6" customWidth="1"/>
    <col min="12071" max="12124" width="0" style="6" hidden="1" customWidth="1"/>
    <col min="12125" max="12125" width="11.7109375" style="6" customWidth="1"/>
    <col min="12126" max="12158" width="0" style="6" hidden="1" customWidth="1"/>
    <col min="12159" max="12159" width="13.85546875" style="6" customWidth="1"/>
    <col min="12160" max="12214" width="0" style="6" hidden="1" customWidth="1"/>
    <col min="12215" max="12215" width="12.7109375" style="6" customWidth="1"/>
    <col min="12216" max="12221" width="0" style="6" hidden="1" customWidth="1"/>
    <col min="12222" max="12222" width="11.85546875" style="6" customWidth="1"/>
    <col min="12223" max="12241" width="0" style="6" hidden="1" customWidth="1"/>
    <col min="12242" max="12242" width="11.5703125" style="6" customWidth="1"/>
    <col min="12243" max="12248" width="0" style="6" hidden="1" customWidth="1"/>
    <col min="12249" max="12249" width="10.140625" style="6" customWidth="1"/>
    <col min="12250" max="12250" width="0" style="6" hidden="1" customWidth="1"/>
    <col min="12251" max="12251" width="8.5703125" style="6" customWidth="1"/>
    <col min="12252" max="12252" width="11.42578125" style="6" customWidth="1"/>
    <col min="12253" max="12253" width="10.28515625" style="6" customWidth="1"/>
    <col min="12254" max="12254" width="9.85546875" style="6" customWidth="1"/>
    <col min="12255" max="12255" width="11.28515625" style="6" customWidth="1"/>
    <col min="12256" max="12256" width="0" style="6" hidden="1" customWidth="1"/>
    <col min="12257" max="12257" width="8.28515625" style="6" customWidth="1"/>
    <col min="12258" max="12259" width="9.7109375" style="6" customWidth="1"/>
    <col min="12260" max="12260" width="8.85546875" style="6" customWidth="1"/>
    <col min="12261" max="12261" width="9.5703125" style="6" customWidth="1"/>
    <col min="12262" max="12274" width="8.5703125" style="6" customWidth="1"/>
    <col min="12275" max="12288" width="9.7109375" style="6"/>
    <col min="12289" max="12289" width="4" style="6" customWidth="1"/>
    <col min="12290" max="12290" width="8" style="6" customWidth="1"/>
    <col min="12291" max="12291" width="36.85546875" style="6" customWidth="1"/>
    <col min="12292" max="12325" width="0" style="6" hidden="1" customWidth="1"/>
    <col min="12326" max="12326" width="11.140625" style="6" customWidth="1"/>
    <col min="12327" max="12380" width="0" style="6" hidden="1" customWidth="1"/>
    <col min="12381" max="12381" width="11.7109375" style="6" customWidth="1"/>
    <col min="12382" max="12414" width="0" style="6" hidden="1" customWidth="1"/>
    <col min="12415" max="12415" width="13.85546875" style="6" customWidth="1"/>
    <col min="12416" max="12470" width="0" style="6" hidden="1" customWidth="1"/>
    <col min="12471" max="12471" width="12.7109375" style="6" customWidth="1"/>
    <col min="12472" max="12477" width="0" style="6" hidden="1" customWidth="1"/>
    <col min="12478" max="12478" width="11.85546875" style="6" customWidth="1"/>
    <col min="12479" max="12497" width="0" style="6" hidden="1" customWidth="1"/>
    <col min="12498" max="12498" width="11.5703125" style="6" customWidth="1"/>
    <col min="12499" max="12504" width="0" style="6" hidden="1" customWidth="1"/>
    <col min="12505" max="12505" width="10.140625" style="6" customWidth="1"/>
    <col min="12506" max="12506" width="0" style="6" hidden="1" customWidth="1"/>
    <col min="12507" max="12507" width="8.5703125" style="6" customWidth="1"/>
    <col min="12508" max="12508" width="11.42578125" style="6" customWidth="1"/>
    <col min="12509" max="12509" width="10.28515625" style="6" customWidth="1"/>
    <col min="12510" max="12510" width="9.85546875" style="6" customWidth="1"/>
    <col min="12511" max="12511" width="11.28515625" style="6" customWidth="1"/>
    <col min="12512" max="12512" width="0" style="6" hidden="1" customWidth="1"/>
    <col min="12513" max="12513" width="8.28515625" style="6" customWidth="1"/>
    <col min="12514" max="12515" width="9.7109375" style="6" customWidth="1"/>
    <col min="12516" max="12516" width="8.85546875" style="6" customWidth="1"/>
    <col min="12517" max="12517" width="9.5703125" style="6" customWidth="1"/>
    <col min="12518" max="12530" width="8.5703125" style="6" customWidth="1"/>
    <col min="12531" max="12544" width="9.7109375" style="6"/>
    <col min="12545" max="12545" width="4" style="6" customWidth="1"/>
    <col min="12546" max="12546" width="8" style="6" customWidth="1"/>
    <col min="12547" max="12547" width="36.85546875" style="6" customWidth="1"/>
    <col min="12548" max="12581" width="0" style="6" hidden="1" customWidth="1"/>
    <col min="12582" max="12582" width="11.140625" style="6" customWidth="1"/>
    <col min="12583" max="12636" width="0" style="6" hidden="1" customWidth="1"/>
    <col min="12637" max="12637" width="11.7109375" style="6" customWidth="1"/>
    <col min="12638" max="12670" width="0" style="6" hidden="1" customWidth="1"/>
    <col min="12671" max="12671" width="13.85546875" style="6" customWidth="1"/>
    <col min="12672" max="12726" width="0" style="6" hidden="1" customWidth="1"/>
    <col min="12727" max="12727" width="12.7109375" style="6" customWidth="1"/>
    <col min="12728" max="12733" width="0" style="6" hidden="1" customWidth="1"/>
    <col min="12734" max="12734" width="11.85546875" style="6" customWidth="1"/>
    <col min="12735" max="12753" width="0" style="6" hidden="1" customWidth="1"/>
    <col min="12754" max="12754" width="11.5703125" style="6" customWidth="1"/>
    <col min="12755" max="12760" width="0" style="6" hidden="1" customWidth="1"/>
    <col min="12761" max="12761" width="10.140625" style="6" customWidth="1"/>
    <col min="12762" max="12762" width="0" style="6" hidden="1" customWidth="1"/>
    <col min="12763" max="12763" width="8.5703125" style="6" customWidth="1"/>
    <col min="12764" max="12764" width="11.42578125" style="6" customWidth="1"/>
    <col min="12765" max="12765" width="10.28515625" style="6" customWidth="1"/>
    <col min="12766" max="12766" width="9.85546875" style="6" customWidth="1"/>
    <col min="12767" max="12767" width="11.28515625" style="6" customWidth="1"/>
    <col min="12768" max="12768" width="0" style="6" hidden="1" customWidth="1"/>
    <col min="12769" max="12769" width="8.28515625" style="6" customWidth="1"/>
    <col min="12770" max="12771" width="9.7109375" style="6" customWidth="1"/>
    <col min="12772" max="12772" width="8.85546875" style="6" customWidth="1"/>
    <col min="12773" max="12773" width="9.5703125" style="6" customWidth="1"/>
    <col min="12774" max="12786" width="8.5703125" style="6" customWidth="1"/>
    <col min="12787" max="12800" width="9.7109375" style="6"/>
    <col min="12801" max="12801" width="4" style="6" customWidth="1"/>
    <col min="12802" max="12802" width="8" style="6" customWidth="1"/>
    <col min="12803" max="12803" width="36.85546875" style="6" customWidth="1"/>
    <col min="12804" max="12837" width="0" style="6" hidden="1" customWidth="1"/>
    <col min="12838" max="12838" width="11.140625" style="6" customWidth="1"/>
    <col min="12839" max="12892" width="0" style="6" hidden="1" customWidth="1"/>
    <col min="12893" max="12893" width="11.7109375" style="6" customWidth="1"/>
    <col min="12894" max="12926" width="0" style="6" hidden="1" customWidth="1"/>
    <col min="12927" max="12927" width="13.85546875" style="6" customWidth="1"/>
    <col min="12928" max="12982" width="0" style="6" hidden="1" customWidth="1"/>
    <col min="12983" max="12983" width="12.7109375" style="6" customWidth="1"/>
    <col min="12984" max="12989" width="0" style="6" hidden="1" customWidth="1"/>
    <col min="12990" max="12990" width="11.85546875" style="6" customWidth="1"/>
    <col min="12991" max="13009" width="0" style="6" hidden="1" customWidth="1"/>
    <col min="13010" max="13010" width="11.5703125" style="6" customWidth="1"/>
    <col min="13011" max="13016" width="0" style="6" hidden="1" customWidth="1"/>
    <col min="13017" max="13017" width="10.140625" style="6" customWidth="1"/>
    <col min="13018" max="13018" width="0" style="6" hidden="1" customWidth="1"/>
    <col min="13019" max="13019" width="8.5703125" style="6" customWidth="1"/>
    <col min="13020" max="13020" width="11.42578125" style="6" customWidth="1"/>
    <col min="13021" max="13021" width="10.28515625" style="6" customWidth="1"/>
    <col min="13022" max="13022" width="9.85546875" style="6" customWidth="1"/>
    <col min="13023" max="13023" width="11.28515625" style="6" customWidth="1"/>
    <col min="13024" max="13024" width="0" style="6" hidden="1" customWidth="1"/>
    <col min="13025" max="13025" width="8.28515625" style="6" customWidth="1"/>
    <col min="13026" max="13027" width="9.7109375" style="6" customWidth="1"/>
    <col min="13028" max="13028" width="8.85546875" style="6" customWidth="1"/>
    <col min="13029" max="13029" width="9.5703125" style="6" customWidth="1"/>
    <col min="13030" max="13042" width="8.5703125" style="6" customWidth="1"/>
    <col min="13043" max="13056" width="9.7109375" style="6"/>
    <col min="13057" max="13057" width="4" style="6" customWidth="1"/>
    <col min="13058" max="13058" width="8" style="6" customWidth="1"/>
    <col min="13059" max="13059" width="36.85546875" style="6" customWidth="1"/>
    <col min="13060" max="13093" width="0" style="6" hidden="1" customWidth="1"/>
    <col min="13094" max="13094" width="11.140625" style="6" customWidth="1"/>
    <col min="13095" max="13148" width="0" style="6" hidden="1" customWidth="1"/>
    <col min="13149" max="13149" width="11.7109375" style="6" customWidth="1"/>
    <col min="13150" max="13182" width="0" style="6" hidden="1" customWidth="1"/>
    <col min="13183" max="13183" width="13.85546875" style="6" customWidth="1"/>
    <col min="13184" max="13238" width="0" style="6" hidden="1" customWidth="1"/>
    <col min="13239" max="13239" width="12.7109375" style="6" customWidth="1"/>
    <col min="13240" max="13245" width="0" style="6" hidden="1" customWidth="1"/>
    <col min="13246" max="13246" width="11.85546875" style="6" customWidth="1"/>
    <col min="13247" max="13265" width="0" style="6" hidden="1" customWidth="1"/>
    <col min="13266" max="13266" width="11.5703125" style="6" customWidth="1"/>
    <col min="13267" max="13272" width="0" style="6" hidden="1" customWidth="1"/>
    <col min="13273" max="13273" width="10.140625" style="6" customWidth="1"/>
    <col min="13274" max="13274" width="0" style="6" hidden="1" customWidth="1"/>
    <col min="13275" max="13275" width="8.5703125" style="6" customWidth="1"/>
    <col min="13276" max="13276" width="11.42578125" style="6" customWidth="1"/>
    <col min="13277" max="13277" width="10.28515625" style="6" customWidth="1"/>
    <col min="13278" max="13278" width="9.85546875" style="6" customWidth="1"/>
    <col min="13279" max="13279" width="11.28515625" style="6" customWidth="1"/>
    <col min="13280" max="13280" width="0" style="6" hidden="1" customWidth="1"/>
    <col min="13281" max="13281" width="8.28515625" style="6" customWidth="1"/>
    <col min="13282" max="13283" width="9.7109375" style="6" customWidth="1"/>
    <col min="13284" max="13284" width="8.85546875" style="6" customWidth="1"/>
    <col min="13285" max="13285" width="9.5703125" style="6" customWidth="1"/>
    <col min="13286" max="13298" width="8.5703125" style="6" customWidth="1"/>
    <col min="13299" max="13312" width="9.7109375" style="6"/>
    <col min="13313" max="13313" width="4" style="6" customWidth="1"/>
    <col min="13314" max="13314" width="8" style="6" customWidth="1"/>
    <col min="13315" max="13315" width="36.85546875" style="6" customWidth="1"/>
    <col min="13316" max="13349" width="0" style="6" hidden="1" customWidth="1"/>
    <col min="13350" max="13350" width="11.140625" style="6" customWidth="1"/>
    <col min="13351" max="13404" width="0" style="6" hidden="1" customWidth="1"/>
    <col min="13405" max="13405" width="11.7109375" style="6" customWidth="1"/>
    <col min="13406" max="13438" width="0" style="6" hidden="1" customWidth="1"/>
    <col min="13439" max="13439" width="13.85546875" style="6" customWidth="1"/>
    <col min="13440" max="13494" width="0" style="6" hidden="1" customWidth="1"/>
    <col min="13495" max="13495" width="12.7109375" style="6" customWidth="1"/>
    <col min="13496" max="13501" width="0" style="6" hidden="1" customWidth="1"/>
    <col min="13502" max="13502" width="11.85546875" style="6" customWidth="1"/>
    <col min="13503" max="13521" width="0" style="6" hidden="1" customWidth="1"/>
    <col min="13522" max="13522" width="11.5703125" style="6" customWidth="1"/>
    <col min="13523" max="13528" width="0" style="6" hidden="1" customWidth="1"/>
    <col min="13529" max="13529" width="10.140625" style="6" customWidth="1"/>
    <col min="13530" max="13530" width="0" style="6" hidden="1" customWidth="1"/>
    <col min="13531" max="13531" width="8.5703125" style="6" customWidth="1"/>
    <col min="13532" max="13532" width="11.42578125" style="6" customWidth="1"/>
    <col min="13533" max="13533" width="10.28515625" style="6" customWidth="1"/>
    <col min="13534" max="13534" width="9.85546875" style="6" customWidth="1"/>
    <col min="13535" max="13535" width="11.28515625" style="6" customWidth="1"/>
    <col min="13536" max="13536" width="0" style="6" hidden="1" customWidth="1"/>
    <col min="13537" max="13537" width="8.28515625" style="6" customWidth="1"/>
    <col min="13538" max="13539" width="9.7109375" style="6" customWidth="1"/>
    <col min="13540" max="13540" width="8.85546875" style="6" customWidth="1"/>
    <col min="13541" max="13541" width="9.5703125" style="6" customWidth="1"/>
    <col min="13542" max="13554" width="8.5703125" style="6" customWidth="1"/>
    <col min="13555" max="13568" width="9.7109375" style="6"/>
    <col min="13569" max="13569" width="4" style="6" customWidth="1"/>
    <col min="13570" max="13570" width="8" style="6" customWidth="1"/>
    <col min="13571" max="13571" width="36.85546875" style="6" customWidth="1"/>
    <col min="13572" max="13605" width="0" style="6" hidden="1" customWidth="1"/>
    <col min="13606" max="13606" width="11.140625" style="6" customWidth="1"/>
    <col min="13607" max="13660" width="0" style="6" hidden="1" customWidth="1"/>
    <col min="13661" max="13661" width="11.7109375" style="6" customWidth="1"/>
    <col min="13662" max="13694" width="0" style="6" hidden="1" customWidth="1"/>
    <col min="13695" max="13695" width="13.85546875" style="6" customWidth="1"/>
    <col min="13696" max="13750" width="0" style="6" hidden="1" customWidth="1"/>
    <col min="13751" max="13751" width="12.7109375" style="6" customWidth="1"/>
    <col min="13752" max="13757" width="0" style="6" hidden="1" customWidth="1"/>
    <col min="13758" max="13758" width="11.85546875" style="6" customWidth="1"/>
    <col min="13759" max="13777" width="0" style="6" hidden="1" customWidth="1"/>
    <col min="13778" max="13778" width="11.5703125" style="6" customWidth="1"/>
    <col min="13779" max="13784" width="0" style="6" hidden="1" customWidth="1"/>
    <col min="13785" max="13785" width="10.140625" style="6" customWidth="1"/>
    <col min="13786" max="13786" width="0" style="6" hidden="1" customWidth="1"/>
    <col min="13787" max="13787" width="8.5703125" style="6" customWidth="1"/>
    <col min="13788" max="13788" width="11.42578125" style="6" customWidth="1"/>
    <col min="13789" max="13789" width="10.28515625" style="6" customWidth="1"/>
    <col min="13790" max="13790" width="9.85546875" style="6" customWidth="1"/>
    <col min="13791" max="13791" width="11.28515625" style="6" customWidth="1"/>
    <col min="13792" max="13792" width="0" style="6" hidden="1" customWidth="1"/>
    <col min="13793" max="13793" width="8.28515625" style="6" customWidth="1"/>
    <col min="13794" max="13795" width="9.7109375" style="6" customWidth="1"/>
    <col min="13796" max="13796" width="8.85546875" style="6" customWidth="1"/>
    <col min="13797" max="13797" width="9.5703125" style="6" customWidth="1"/>
    <col min="13798" max="13810" width="8.5703125" style="6" customWidth="1"/>
    <col min="13811" max="13824" width="9.7109375" style="6"/>
    <col min="13825" max="13825" width="4" style="6" customWidth="1"/>
    <col min="13826" max="13826" width="8" style="6" customWidth="1"/>
    <col min="13827" max="13827" width="36.85546875" style="6" customWidth="1"/>
    <col min="13828" max="13861" width="0" style="6" hidden="1" customWidth="1"/>
    <col min="13862" max="13862" width="11.140625" style="6" customWidth="1"/>
    <col min="13863" max="13916" width="0" style="6" hidden="1" customWidth="1"/>
    <col min="13917" max="13917" width="11.7109375" style="6" customWidth="1"/>
    <col min="13918" max="13950" width="0" style="6" hidden="1" customWidth="1"/>
    <col min="13951" max="13951" width="13.85546875" style="6" customWidth="1"/>
    <col min="13952" max="14006" width="0" style="6" hidden="1" customWidth="1"/>
    <col min="14007" max="14007" width="12.7109375" style="6" customWidth="1"/>
    <col min="14008" max="14013" width="0" style="6" hidden="1" customWidth="1"/>
    <col min="14014" max="14014" width="11.85546875" style="6" customWidth="1"/>
    <col min="14015" max="14033" width="0" style="6" hidden="1" customWidth="1"/>
    <col min="14034" max="14034" width="11.5703125" style="6" customWidth="1"/>
    <col min="14035" max="14040" width="0" style="6" hidden="1" customWidth="1"/>
    <col min="14041" max="14041" width="10.140625" style="6" customWidth="1"/>
    <col min="14042" max="14042" width="0" style="6" hidden="1" customWidth="1"/>
    <col min="14043" max="14043" width="8.5703125" style="6" customWidth="1"/>
    <col min="14044" max="14044" width="11.42578125" style="6" customWidth="1"/>
    <col min="14045" max="14045" width="10.28515625" style="6" customWidth="1"/>
    <col min="14046" max="14046" width="9.85546875" style="6" customWidth="1"/>
    <col min="14047" max="14047" width="11.28515625" style="6" customWidth="1"/>
    <col min="14048" max="14048" width="0" style="6" hidden="1" customWidth="1"/>
    <col min="14049" max="14049" width="8.28515625" style="6" customWidth="1"/>
    <col min="14050" max="14051" width="9.7109375" style="6" customWidth="1"/>
    <col min="14052" max="14052" width="8.85546875" style="6" customWidth="1"/>
    <col min="14053" max="14053" width="9.5703125" style="6" customWidth="1"/>
    <col min="14054" max="14066" width="8.5703125" style="6" customWidth="1"/>
    <col min="14067" max="14080" width="9.7109375" style="6"/>
    <col min="14081" max="14081" width="4" style="6" customWidth="1"/>
    <col min="14082" max="14082" width="8" style="6" customWidth="1"/>
    <col min="14083" max="14083" width="36.85546875" style="6" customWidth="1"/>
    <col min="14084" max="14117" width="0" style="6" hidden="1" customWidth="1"/>
    <col min="14118" max="14118" width="11.140625" style="6" customWidth="1"/>
    <col min="14119" max="14172" width="0" style="6" hidden="1" customWidth="1"/>
    <col min="14173" max="14173" width="11.7109375" style="6" customWidth="1"/>
    <col min="14174" max="14206" width="0" style="6" hidden="1" customWidth="1"/>
    <col min="14207" max="14207" width="13.85546875" style="6" customWidth="1"/>
    <col min="14208" max="14262" width="0" style="6" hidden="1" customWidth="1"/>
    <col min="14263" max="14263" width="12.7109375" style="6" customWidth="1"/>
    <col min="14264" max="14269" width="0" style="6" hidden="1" customWidth="1"/>
    <col min="14270" max="14270" width="11.85546875" style="6" customWidth="1"/>
    <col min="14271" max="14289" width="0" style="6" hidden="1" customWidth="1"/>
    <col min="14290" max="14290" width="11.5703125" style="6" customWidth="1"/>
    <col min="14291" max="14296" width="0" style="6" hidden="1" customWidth="1"/>
    <col min="14297" max="14297" width="10.140625" style="6" customWidth="1"/>
    <col min="14298" max="14298" width="0" style="6" hidden="1" customWidth="1"/>
    <col min="14299" max="14299" width="8.5703125" style="6" customWidth="1"/>
    <col min="14300" max="14300" width="11.42578125" style="6" customWidth="1"/>
    <col min="14301" max="14301" width="10.28515625" style="6" customWidth="1"/>
    <col min="14302" max="14302" width="9.85546875" style="6" customWidth="1"/>
    <col min="14303" max="14303" width="11.28515625" style="6" customWidth="1"/>
    <col min="14304" max="14304" width="0" style="6" hidden="1" customWidth="1"/>
    <col min="14305" max="14305" width="8.28515625" style="6" customWidth="1"/>
    <col min="14306" max="14307" width="9.7109375" style="6" customWidth="1"/>
    <col min="14308" max="14308" width="8.85546875" style="6" customWidth="1"/>
    <col min="14309" max="14309" width="9.5703125" style="6" customWidth="1"/>
    <col min="14310" max="14322" width="8.5703125" style="6" customWidth="1"/>
    <col min="14323" max="14336" width="9.7109375" style="6"/>
    <col min="14337" max="14337" width="4" style="6" customWidth="1"/>
    <col min="14338" max="14338" width="8" style="6" customWidth="1"/>
    <col min="14339" max="14339" width="36.85546875" style="6" customWidth="1"/>
    <col min="14340" max="14373" width="0" style="6" hidden="1" customWidth="1"/>
    <col min="14374" max="14374" width="11.140625" style="6" customWidth="1"/>
    <col min="14375" max="14428" width="0" style="6" hidden="1" customWidth="1"/>
    <col min="14429" max="14429" width="11.7109375" style="6" customWidth="1"/>
    <col min="14430" max="14462" width="0" style="6" hidden="1" customWidth="1"/>
    <col min="14463" max="14463" width="13.85546875" style="6" customWidth="1"/>
    <col min="14464" max="14518" width="0" style="6" hidden="1" customWidth="1"/>
    <col min="14519" max="14519" width="12.7109375" style="6" customWidth="1"/>
    <col min="14520" max="14525" width="0" style="6" hidden="1" customWidth="1"/>
    <col min="14526" max="14526" width="11.85546875" style="6" customWidth="1"/>
    <col min="14527" max="14545" width="0" style="6" hidden="1" customWidth="1"/>
    <col min="14546" max="14546" width="11.5703125" style="6" customWidth="1"/>
    <col min="14547" max="14552" width="0" style="6" hidden="1" customWidth="1"/>
    <col min="14553" max="14553" width="10.140625" style="6" customWidth="1"/>
    <col min="14554" max="14554" width="0" style="6" hidden="1" customWidth="1"/>
    <col min="14555" max="14555" width="8.5703125" style="6" customWidth="1"/>
    <col min="14556" max="14556" width="11.42578125" style="6" customWidth="1"/>
    <col min="14557" max="14557" width="10.28515625" style="6" customWidth="1"/>
    <col min="14558" max="14558" width="9.85546875" style="6" customWidth="1"/>
    <col min="14559" max="14559" width="11.28515625" style="6" customWidth="1"/>
    <col min="14560" max="14560" width="0" style="6" hidden="1" customWidth="1"/>
    <col min="14561" max="14561" width="8.28515625" style="6" customWidth="1"/>
    <col min="14562" max="14563" width="9.7109375" style="6" customWidth="1"/>
    <col min="14564" max="14564" width="8.85546875" style="6" customWidth="1"/>
    <col min="14565" max="14565" width="9.5703125" style="6" customWidth="1"/>
    <col min="14566" max="14578" width="8.5703125" style="6" customWidth="1"/>
    <col min="14579" max="14592" width="9.7109375" style="6"/>
    <col min="14593" max="14593" width="4" style="6" customWidth="1"/>
    <col min="14594" max="14594" width="8" style="6" customWidth="1"/>
    <col min="14595" max="14595" width="36.85546875" style="6" customWidth="1"/>
    <col min="14596" max="14629" width="0" style="6" hidden="1" customWidth="1"/>
    <col min="14630" max="14630" width="11.140625" style="6" customWidth="1"/>
    <col min="14631" max="14684" width="0" style="6" hidden="1" customWidth="1"/>
    <col min="14685" max="14685" width="11.7109375" style="6" customWidth="1"/>
    <col min="14686" max="14718" width="0" style="6" hidden="1" customWidth="1"/>
    <col min="14719" max="14719" width="13.85546875" style="6" customWidth="1"/>
    <col min="14720" max="14774" width="0" style="6" hidden="1" customWidth="1"/>
    <col min="14775" max="14775" width="12.7109375" style="6" customWidth="1"/>
    <col min="14776" max="14781" width="0" style="6" hidden="1" customWidth="1"/>
    <col min="14782" max="14782" width="11.85546875" style="6" customWidth="1"/>
    <col min="14783" max="14801" width="0" style="6" hidden="1" customWidth="1"/>
    <col min="14802" max="14802" width="11.5703125" style="6" customWidth="1"/>
    <col min="14803" max="14808" width="0" style="6" hidden="1" customWidth="1"/>
    <col min="14809" max="14809" width="10.140625" style="6" customWidth="1"/>
    <col min="14810" max="14810" width="0" style="6" hidden="1" customWidth="1"/>
    <col min="14811" max="14811" width="8.5703125" style="6" customWidth="1"/>
    <col min="14812" max="14812" width="11.42578125" style="6" customWidth="1"/>
    <col min="14813" max="14813" width="10.28515625" style="6" customWidth="1"/>
    <col min="14814" max="14814" width="9.85546875" style="6" customWidth="1"/>
    <col min="14815" max="14815" width="11.28515625" style="6" customWidth="1"/>
    <col min="14816" max="14816" width="0" style="6" hidden="1" customWidth="1"/>
    <col min="14817" max="14817" width="8.28515625" style="6" customWidth="1"/>
    <col min="14818" max="14819" width="9.7109375" style="6" customWidth="1"/>
    <col min="14820" max="14820" width="8.85546875" style="6" customWidth="1"/>
    <col min="14821" max="14821" width="9.5703125" style="6" customWidth="1"/>
    <col min="14822" max="14834" width="8.5703125" style="6" customWidth="1"/>
    <col min="14835" max="14848" width="9.7109375" style="6"/>
    <col min="14849" max="14849" width="4" style="6" customWidth="1"/>
    <col min="14850" max="14850" width="8" style="6" customWidth="1"/>
    <col min="14851" max="14851" width="36.85546875" style="6" customWidth="1"/>
    <col min="14852" max="14885" width="0" style="6" hidden="1" customWidth="1"/>
    <col min="14886" max="14886" width="11.140625" style="6" customWidth="1"/>
    <col min="14887" max="14940" width="0" style="6" hidden="1" customWidth="1"/>
    <col min="14941" max="14941" width="11.7109375" style="6" customWidth="1"/>
    <col min="14942" max="14974" width="0" style="6" hidden="1" customWidth="1"/>
    <col min="14975" max="14975" width="13.85546875" style="6" customWidth="1"/>
    <col min="14976" max="15030" width="0" style="6" hidden="1" customWidth="1"/>
    <col min="15031" max="15031" width="12.7109375" style="6" customWidth="1"/>
    <col min="15032" max="15037" width="0" style="6" hidden="1" customWidth="1"/>
    <col min="15038" max="15038" width="11.85546875" style="6" customWidth="1"/>
    <col min="15039" max="15057" width="0" style="6" hidden="1" customWidth="1"/>
    <col min="15058" max="15058" width="11.5703125" style="6" customWidth="1"/>
    <col min="15059" max="15064" width="0" style="6" hidden="1" customWidth="1"/>
    <col min="15065" max="15065" width="10.140625" style="6" customWidth="1"/>
    <col min="15066" max="15066" width="0" style="6" hidden="1" customWidth="1"/>
    <col min="15067" max="15067" width="8.5703125" style="6" customWidth="1"/>
    <col min="15068" max="15068" width="11.42578125" style="6" customWidth="1"/>
    <col min="15069" max="15069" width="10.28515625" style="6" customWidth="1"/>
    <col min="15070" max="15070" width="9.85546875" style="6" customWidth="1"/>
    <col min="15071" max="15071" width="11.28515625" style="6" customWidth="1"/>
    <col min="15072" max="15072" width="0" style="6" hidden="1" customWidth="1"/>
    <col min="15073" max="15073" width="8.28515625" style="6" customWidth="1"/>
    <col min="15074" max="15075" width="9.7109375" style="6" customWidth="1"/>
    <col min="15076" max="15076" width="8.85546875" style="6" customWidth="1"/>
    <col min="15077" max="15077" width="9.5703125" style="6" customWidth="1"/>
    <col min="15078" max="15090" width="8.5703125" style="6" customWidth="1"/>
    <col min="15091" max="15104" width="9.7109375" style="6"/>
    <col min="15105" max="15105" width="4" style="6" customWidth="1"/>
    <col min="15106" max="15106" width="8" style="6" customWidth="1"/>
    <col min="15107" max="15107" width="36.85546875" style="6" customWidth="1"/>
    <col min="15108" max="15141" width="0" style="6" hidden="1" customWidth="1"/>
    <col min="15142" max="15142" width="11.140625" style="6" customWidth="1"/>
    <col min="15143" max="15196" width="0" style="6" hidden="1" customWidth="1"/>
    <col min="15197" max="15197" width="11.7109375" style="6" customWidth="1"/>
    <col min="15198" max="15230" width="0" style="6" hidden="1" customWidth="1"/>
    <col min="15231" max="15231" width="13.85546875" style="6" customWidth="1"/>
    <col min="15232" max="15286" width="0" style="6" hidden="1" customWidth="1"/>
    <col min="15287" max="15287" width="12.7109375" style="6" customWidth="1"/>
    <col min="15288" max="15293" width="0" style="6" hidden="1" customWidth="1"/>
    <col min="15294" max="15294" width="11.85546875" style="6" customWidth="1"/>
    <col min="15295" max="15313" width="0" style="6" hidden="1" customWidth="1"/>
    <col min="15314" max="15314" width="11.5703125" style="6" customWidth="1"/>
    <col min="15315" max="15320" width="0" style="6" hidden="1" customWidth="1"/>
    <col min="15321" max="15321" width="10.140625" style="6" customWidth="1"/>
    <col min="15322" max="15322" width="0" style="6" hidden="1" customWidth="1"/>
    <col min="15323" max="15323" width="8.5703125" style="6" customWidth="1"/>
    <col min="15324" max="15324" width="11.42578125" style="6" customWidth="1"/>
    <col min="15325" max="15325" width="10.28515625" style="6" customWidth="1"/>
    <col min="15326" max="15326" width="9.85546875" style="6" customWidth="1"/>
    <col min="15327" max="15327" width="11.28515625" style="6" customWidth="1"/>
    <col min="15328" max="15328" width="0" style="6" hidden="1" customWidth="1"/>
    <col min="15329" max="15329" width="8.28515625" style="6" customWidth="1"/>
    <col min="15330" max="15331" width="9.7109375" style="6" customWidth="1"/>
    <col min="15332" max="15332" width="8.85546875" style="6" customWidth="1"/>
    <col min="15333" max="15333" width="9.5703125" style="6" customWidth="1"/>
    <col min="15334" max="15346" width="8.5703125" style="6" customWidth="1"/>
    <col min="15347" max="15360" width="9.7109375" style="6"/>
    <col min="15361" max="15361" width="4" style="6" customWidth="1"/>
    <col min="15362" max="15362" width="8" style="6" customWidth="1"/>
    <col min="15363" max="15363" width="36.85546875" style="6" customWidth="1"/>
    <col min="15364" max="15397" width="0" style="6" hidden="1" customWidth="1"/>
    <col min="15398" max="15398" width="11.140625" style="6" customWidth="1"/>
    <col min="15399" max="15452" width="0" style="6" hidden="1" customWidth="1"/>
    <col min="15453" max="15453" width="11.7109375" style="6" customWidth="1"/>
    <col min="15454" max="15486" width="0" style="6" hidden="1" customWidth="1"/>
    <col min="15487" max="15487" width="13.85546875" style="6" customWidth="1"/>
    <col min="15488" max="15542" width="0" style="6" hidden="1" customWidth="1"/>
    <col min="15543" max="15543" width="12.7109375" style="6" customWidth="1"/>
    <col min="15544" max="15549" width="0" style="6" hidden="1" customWidth="1"/>
    <col min="15550" max="15550" width="11.85546875" style="6" customWidth="1"/>
    <col min="15551" max="15569" width="0" style="6" hidden="1" customWidth="1"/>
    <col min="15570" max="15570" width="11.5703125" style="6" customWidth="1"/>
    <col min="15571" max="15576" width="0" style="6" hidden="1" customWidth="1"/>
    <col min="15577" max="15577" width="10.140625" style="6" customWidth="1"/>
    <col min="15578" max="15578" width="0" style="6" hidden="1" customWidth="1"/>
    <col min="15579" max="15579" width="8.5703125" style="6" customWidth="1"/>
    <col min="15580" max="15580" width="11.42578125" style="6" customWidth="1"/>
    <col min="15581" max="15581" width="10.28515625" style="6" customWidth="1"/>
    <col min="15582" max="15582" width="9.85546875" style="6" customWidth="1"/>
    <col min="15583" max="15583" width="11.28515625" style="6" customWidth="1"/>
    <col min="15584" max="15584" width="0" style="6" hidden="1" customWidth="1"/>
    <col min="15585" max="15585" width="8.28515625" style="6" customWidth="1"/>
    <col min="15586" max="15587" width="9.7109375" style="6" customWidth="1"/>
    <col min="15588" max="15588" width="8.85546875" style="6" customWidth="1"/>
    <col min="15589" max="15589" width="9.5703125" style="6" customWidth="1"/>
    <col min="15590" max="15602" width="8.5703125" style="6" customWidth="1"/>
    <col min="15603" max="15616" width="9.7109375" style="6"/>
    <col min="15617" max="15617" width="4" style="6" customWidth="1"/>
    <col min="15618" max="15618" width="8" style="6" customWidth="1"/>
    <col min="15619" max="15619" width="36.85546875" style="6" customWidth="1"/>
    <col min="15620" max="15653" width="0" style="6" hidden="1" customWidth="1"/>
    <col min="15654" max="15654" width="11.140625" style="6" customWidth="1"/>
    <col min="15655" max="15708" width="0" style="6" hidden="1" customWidth="1"/>
    <col min="15709" max="15709" width="11.7109375" style="6" customWidth="1"/>
    <col min="15710" max="15742" width="0" style="6" hidden="1" customWidth="1"/>
    <col min="15743" max="15743" width="13.85546875" style="6" customWidth="1"/>
    <col min="15744" max="15798" width="0" style="6" hidden="1" customWidth="1"/>
    <col min="15799" max="15799" width="12.7109375" style="6" customWidth="1"/>
    <col min="15800" max="15805" width="0" style="6" hidden="1" customWidth="1"/>
    <col min="15806" max="15806" width="11.85546875" style="6" customWidth="1"/>
    <col min="15807" max="15825" width="0" style="6" hidden="1" customWidth="1"/>
    <col min="15826" max="15826" width="11.5703125" style="6" customWidth="1"/>
    <col min="15827" max="15832" width="0" style="6" hidden="1" customWidth="1"/>
    <col min="15833" max="15833" width="10.140625" style="6" customWidth="1"/>
    <col min="15834" max="15834" width="0" style="6" hidden="1" customWidth="1"/>
    <col min="15835" max="15835" width="8.5703125" style="6" customWidth="1"/>
    <col min="15836" max="15836" width="11.42578125" style="6" customWidth="1"/>
    <col min="15837" max="15837" width="10.28515625" style="6" customWidth="1"/>
    <col min="15838" max="15838" width="9.85546875" style="6" customWidth="1"/>
    <col min="15839" max="15839" width="11.28515625" style="6" customWidth="1"/>
    <col min="15840" max="15840" width="0" style="6" hidden="1" customWidth="1"/>
    <col min="15841" max="15841" width="8.28515625" style="6" customWidth="1"/>
    <col min="15842" max="15843" width="9.7109375" style="6" customWidth="1"/>
    <col min="15844" max="15844" width="8.85546875" style="6" customWidth="1"/>
    <col min="15845" max="15845" width="9.5703125" style="6" customWidth="1"/>
    <col min="15846" max="15858" width="8.5703125" style="6" customWidth="1"/>
    <col min="15859" max="15872" width="9.7109375" style="6"/>
    <col min="15873" max="15873" width="4" style="6" customWidth="1"/>
    <col min="15874" max="15874" width="8" style="6" customWidth="1"/>
    <col min="15875" max="15875" width="36.85546875" style="6" customWidth="1"/>
    <col min="15876" max="15909" width="0" style="6" hidden="1" customWidth="1"/>
    <col min="15910" max="15910" width="11.140625" style="6" customWidth="1"/>
    <col min="15911" max="15964" width="0" style="6" hidden="1" customWidth="1"/>
    <col min="15965" max="15965" width="11.7109375" style="6" customWidth="1"/>
    <col min="15966" max="15998" width="0" style="6" hidden="1" customWidth="1"/>
    <col min="15999" max="15999" width="13.85546875" style="6" customWidth="1"/>
    <col min="16000" max="16054" width="0" style="6" hidden="1" customWidth="1"/>
    <col min="16055" max="16055" width="12.7109375" style="6" customWidth="1"/>
    <col min="16056" max="16061" width="0" style="6" hidden="1" customWidth="1"/>
    <col min="16062" max="16062" width="11.85546875" style="6" customWidth="1"/>
    <col min="16063" max="16081" width="0" style="6" hidden="1" customWidth="1"/>
    <col min="16082" max="16082" width="11.5703125" style="6" customWidth="1"/>
    <col min="16083" max="16088" width="0" style="6" hidden="1" customWidth="1"/>
    <col min="16089" max="16089" width="10.140625" style="6" customWidth="1"/>
    <col min="16090" max="16090" width="0" style="6" hidden="1" customWidth="1"/>
    <col min="16091" max="16091" width="8.5703125" style="6" customWidth="1"/>
    <col min="16092" max="16092" width="11.42578125" style="6" customWidth="1"/>
    <col min="16093" max="16093" width="10.28515625" style="6" customWidth="1"/>
    <col min="16094" max="16094" width="9.85546875" style="6" customWidth="1"/>
    <col min="16095" max="16095" width="11.28515625" style="6" customWidth="1"/>
    <col min="16096" max="16096" width="0" style="6" hidden="1" customWidth="1"/>
    <col min="16097" max="16097" width="8.28515625" style="6" customWidth="1"/>
    <col min="16098" max="16099" width="9.7109375" style="6" customWidth="1"/>
    <col min="16100" max="16100" width="8.85546875" style="6" customWidth="1"/>
    <col min="16101" max="16101" width="9.5703125" style="6" customWidth="1"/>
    <col min="16102" max="16114" width="8.5703125" style="6" customWidth="1"/>
    <col min="16115" max="16128" width="9.7109375" style="6"/>
    <col min="16129" max="16129" width="4" style="6" customWidth="1"/>
    <col min="16130" max="16130" width="8" style="6" customWidth="1"/>
    <col min="16131" max="16131" width="36.85546875" style="6" customWidth="1"/>
    <col min="16132" max="16165" width="0" style="6" hidden="1" customWidth="1"/>
    <col min="16166" max="16166" width="11.140625" style="6" customWidth="1"/>
    <col min="16167" max="16220" width="0" style="6" hidden="1" customWidth="1"/>
    <col min="16221" max="16221" width="11.7109375" style="6" customWidth="1"/>
    <col min="16222" max="16254" width="0" style="6" hidden="1" customWidth="1"/>
    <col min="16255" max="16255" width="13.85546875" style="6" customWidth="1"/>
    <col min="16256" max="16310" width="0" style="6" hidden="1" customWidth="1"/>
    <col min="16311" max="16311" width="12.7109375" style="6" customWidth="1"/>
    <col min="16312" max="16317" width="0" style="6" hidden="1" customWidth="1"/>
    <col min="16318" max="16318" width="11.85546875" style="6" customWidth="1"/>
    <col min="16319" max="16337" width="0" style="6" hidden="1" customWidth="1"/>
    <col min="16338" max="16338" width="11.5703125" style="6" customWidth="1"/>
    <col min="16339" max="16344" width="0" style="6" hidden="1" customWidth="1"/>
    <col min="16345" max="16345" width="10.140625" style="6" customWidth="1"/>
    <col min="16346" max="16346" width="0" style="6" hidden="1" customWidth="1"/>
    <col min="16347" max="16347" width="8.5703125" style="6" customWidth="1"/>
    <col min="16348" max="16348" width="11.42578125" style="6" customWidth="1"/>
    <col min="16349" max="16349" width="10.28515625" style="6" customWidth="1"/>
    <col min="16350" max="16350" width="9.85546875" style="6" customWidth="1"/>
    <col min="16351" max="16351" width="11.28515625" style="6" customWidth="1"/>
    <col min="16352" max="16352" width="0" style="6" hidden="1" customWidth="1"/>
    <col min="16353" max="16353" width="8.28515625" style="6" customWidth="1"/>
    <col min="16354" max="16355" width="9.7109375" style="6" customWidth="1"/>
    <col min="16356" max="16356" width="8.85546875" style="6" customWidth="1"/>
    <col min="16357" max="16357" width="9.5703125" style="6" customWidth="1"/>
    <col min="16358" max="16370" width="8.5703125" style="6" customWidth="1"/>
    <col min="16371" max="16384" width="9.7109375" style="6"/>
  </cols>
  <sheetData>
    <row r="1" spans="2:242" ht="25.5" customHeight="1"/>
    <row r="2" spans="2:242" s="1" customFormat="1" ht="99.75" customHeight="1">
      <c r="B2" s="120" t="s">
        <v>108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0"/>
      <c r="BS2" s="120"/>
      <c r="BT2" s="120"/>
      <c r="BU2" s="120"/>
      <c r="BV2" s="120"/>
      <c r="BW2" s="120"/>
      <c r="BX2" s="120"/>
      <c r="BY2" s="120"/>
      <c r="BZ2" s="120"/>
      <c r="CA2" s="120"/>
      <c r="CB2" s="120"/>
      <c r="CC2" s="120"/>
      <c r="CD2" s="120"/>
      <c r="CE2" s="120"/>
      <c r="CF2" s="120"/>
      <c r="CG2" s="120"/>
      <c r="CH2" s="120"/>
      <c r="CI2" s="120"/>
      <c r="CJ2" s="120"/>
      <c r="CK2" s="120"/>
      <c r="CL2" s="120"/>
      <c r="CM2" s="120"/>
      <c r="CN2" s="120"/>
      <c r="CO2" s="120"/>
      <c r="CP2" s="120"/>
      <c r="CQ2" s="120"/>
      <c r="CR2" s="120"/>
      <c r="CS2" s="120"/>
      <c r="CT2" s="120"/>
      <c r="CU2" s="120"/>
      <c r="CV2" s="120"/>
      <c r="CW2" s="120"/>
      <c r="CX2" s="120"/>
      <c r="CY2" s="120"/>
      <c r="CZ2" s="120"/>
      <c r="DA2" s="120"/>
      <c r="DB2" s="120"/>
      <c r="DC2" s="120"/>
      <c r="DD2" s="120"/>
      <c r="DE2" s="120"/>
      <c r="DF2" s="120"/>
      <c r="DG2" s="120"/>
      <c r="DH2" s="120"/>
      <c r="DI2" s="120"/>
      <c r="DJ2" s="120"/>
      <c r="DK2" s="120"/>
      <c r="DL2" s="120"/>
      <c r="DM2" s="120"/>
      <c r="DN2" s="120"/>
      <c r="DO2" s="120"/>
      <c r="DP2" s="120"/>
      <c r="DQ2" s="120"/>
      <c r="DR2" s="120"/>
      <c r="DS2" s="120"/>
      <c r="DT2" s="120"/>
      <c r="DU2" s="120"/>
      <c r="DV2" s="120"/>
      <c r="DW2" s="120"/>
      <c r="DX2" s="120"/>
      <c r="DY2" s="120"/>
      <c r="DZ2" s="120"/>
      <c r="EA2" s="120"/>
      <c r="EB2" s="120"/>
      <c r="EC2" s="120"/>
      <c r="ED2" s="120"/>
      <c r="EE2" s="120"/>
      <c r="EF2" s="120"/>
      <c r="EG2" s="120"/>
      <c r="EH2" s="120"/>
      <c r="EI2" s="120"/>
      <c r="EJ2" s="120"/>
      <c r="EK2" s="120"/>
      <c r="EL2" s="120"/>
      <c r="EM2" s="120"/>
      <c r="EN2" s="120"/>
      <c r="EO2" s="120"/>
      <c r="EP2" s="120"/>
      <c r="EQ2" s="120"/>
      <c r="ER2" s="120"/>
      <c r="ES2" s="120"/>
      <c r="ET2" s="120"/>
      <c r="EU2" s="120"/>
      <c r="EV2" s="120"/>
      <c r="EW2" s="120"/>
      <c r="EX2" s="120"/>
      <c r="EY2" s="120"/>
      <c r="EZ2" s="120"/>
      <c r="FA2" s="120"/>
      <c r="FB2" s="120"/>
      <c r="FC2" s="120"/>
      <c r="FD2" s="120"/>
      <c r="FE2" s="120"/>
      <c r="FF2" s="120"/>
      <c r="FG2" s="120"/>
      <c r="FH2" s="120"/>
      <c r="FI2" s="120"/>
      <c r="FJ2" s="120"/>
      <c r="FK2" s="120"/>
      <c r="FL2" s="120"/>
      <c r="FM2" s="120"/>
      <c r="FN2" s="120"/>
      <c r="FO2" s="120"/>
      <c r="FP2" s="120"/>
      <c r="FQ2" s="120"/>
      <c r="FR2" s="120"/>
      <c r="FS2" s="120"/>
      <c r="FT2" s="120"/>
      <c r="FU2" s="120"/>
      <c r="FV2" s="120"/>
      <c r="FW2" s="120"/>
      <c r="FX2" s="120"/>
      <c r="FY2" s="120"/>
      <c r="FZ2" s="120"/>
      <c r="GA2" s="120"/>
      <c r="GB2" s="120"/>
      <c r="GC2" s="120"/>
      <c r="GD2" s="120"/>
      <c r="GE2" s="120"/>
      <c r="GF2" s="120"/>
      <c r="GG2" s="120"/>
      <c r="GH2" s="120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I2" s="74"/>
      <c r="HJ2" s="6"/>
      <c r="HK2" s="6"/>
      <c r="HL2" s="6"/>
      <c r="HM2" s="6"/>
      <c r="HN2" s="6"/>
      <c r="HO2" s="74"/>
      <c r="HP2" s="6"/>
      <c r="HQ2" s="6"/>
      <c r="HR2" s="6"/>
      <c r="HS2" s="6"/>
      <c r="HT2" s="6"/>
      <c r="HU2" s="6"/>
    </row>
    <row r="3" spans="2:242" s="1" customFormat="1" ht="21" customHeight="1">
      <c r="B3" s="103" t="s">
        <v>0</v>
      </c>
      <c r="C3" s="103" t="s">
        <v>1</v>
      </c>
      <c r="D3" s="105" t="s">
        <v>2</v>
      </c>
      <c r="E3" s="105" t="s">
        <v>3</v>
      </c>
      <c r="F3" s="105"/>
      <c r="G3" s="105"/>
      <c r="H3" s="105"/>
      <c r="I3" s="105"/>
      <c r="J3" s="105" t="s">
        <v>4</v>
      </c>
      <c r="K3" s="105" t="s">
        <v>5</v>
      </c>
      <c r="L3" s="103" t="s">
        <v>3</v>
      </c>
      <c r="M3" s="103"/>
      <c r="N3" s="103"/>
      <c r="O3" s="103"/>
      <c r="P3" s="103"/>
      <c r="Q3" s="104" t="s">
        <v>6</v>
      </c>
      <c r="R3" s="103" t="s">
        <v>3</v>
      </c>
      <c r="S3" s="103"/>
      <c r="T3" s="103"/>
      <c r="U3" s="103"/>
      <c r="V3" s="103"/>
      <c r="W3" s="104" t="s">
        <v>7</v>
      </c>
      <c r="X3" s="104" t="s">
        <v>8</v>
      </c>
      <c r="Y3" s="103" t="s">
        <v>3</v>
      </c>
      <c r="Z3" s="103"/>
      <c r="AA3" s="103"/>
      <c r="AB3" s="103"/>
      <c r="AC3" s="103"/>
      <c r="AD3" s="104" t="s">
        <v>9</v>
      </c>
      <c r="AE3" s="104" t="s">
        <v>10</v>
      </c>
      <c r="AF3" s="103" t="s">
        <v>3</v>
      </c>
      <c r="AG3" s="103"/>
      <c r="AH3" s="103"/>
      <c r="AI3" s="103"/>
      <c r="AJ3" s="103"/>
      <c r="AK3" s="104" t="s">
        <v>11</v>
      </c>
      <c r="AL3" s="105" t="s">
        <v>12</v>
      </c>
      <c r="AM3" s="105" t="s">
        <v>3</v>
      </c>
      <c r="AN3" s="105"/>
      <c r="AO3" s="105"/>
      <c r="AP3" s="105"/>
      <c r="AQ3" s="105"/>
      <c r="AR3" s="105" t="s">
        <v>13</v>
      </c>
      <c r="AS3" s="105" t="s">
        <v>14</v>
      </c>
      <c r="AT3" s="105" t="s">
        <v>3</v>
      </c>
      <c r="AU3" s="105"/>
      <c r="AV3" s="105"/>
      <c r="AW3" s="105"/>
      <c r="AX3" s="105"/>
      <c r="AY3" s="105" t="s">
        <v>6</v>
      </c>
      <c r="AZ3" s="105" t="s">
        <v>3</v>
      </c>
      <c r="BA3" s="105"/>
      <c r="BB3" s="105"/>
      <c r="BC3" s="105"/>
      <c r="BD3" s="105"/>
      <c r="BE3" s="105" t="s">
        <v>7</v>
      </c>
      <c r="BF3" s="105" t="s">
        <v>8</v>
      </c>
      <c r="BG3" s="105" t="s">
        <v>3</v>
      </c>
      <c r="BH3" s="105"/>
      <c r="BI3" s="105"/>
      <c r="BJ3" s="105"/>
      <c r="BK3" s="105"/>
      <c r="BL3" s="105" t="s">
        <v>9</v>
      </c>
      <c r="BM3" s="105" t="s">
        <v>10</v>
      </c>
      <c r="BN3" s="105" t="s">
        <v>3</v>
      </c>
      <c r="BO3" s="105"/>
      <c r="BP3" s="105"/>
      <c r="BQ3" s="105"/>
      <c r="BR3" s="105"/>
      <c r="BS3" s="105" t="s">
        <v>11</v>
      </c>
      <c r="BT3" s="105" t="s">
        <v>15</v>
      </c>
      <c r="BU3" s="105" t="s">
        <v>3</v>
      </c>
      <c r="BV3" s="105"/>
      <c r="BW3" s="105"/>
      <c r="BX3" s="105"/>
      <c r="BY3" s="105"/>
      <c r="BZ3" s="105" t="s">
        <v>16</v>
      </c>
      <c r="CA3" s="105" t="s">
        <v>17</v>
      </c>
      <c r="CB3" s="105" t="s">
        <v>3</v>
      </c>
      <c r="CC3" s="105"/>
      <c r="CD3" s="105"/>
      <c r="CE3" s="105"/>
      <c r="CF3" s="105"/>
      <c r="CG3" s="105" t="s">
        <v>18</v>
      </c>
      <c r="CH3" s="105" t="s">
        <v>19</v>
      </c>
      <c r="CI3" s="105" t="s">
        <v>3</v>
      </c>
      <c r="CJ3" s="105"/>
      <c r="CK3" s="105"/>
      <c r="CL3" s="105"/>
      <c r="CM3" s="105"/>
      <c r="CN3" s="105" t="s">
        <v>20</v>
      </c>
      <c r="CO3" s="105" t="s">
        <v>21</v>
      </c>
      <c r="CP3" s="105" t="s">
        <v>3</v>
      </c>
      <c r="CQ3" s="105"/>
      <c r="CR3" s="105"/>
      <c r="CS3" s="105"/>
      <c r="CT3" s="105"/>
      <c r="CU3" s="105" t="s">
        <v>22</v>
      </c>
      <c r="CV3" s="105" t="s">
        <v>23</v>
      </c>
      <c r="CW3" s="105" t="s">
        <v>3</v>
      </c>
      <c r="CX3" s="105"/>
      <c r="CY3" s="105"/>
      <c r="CZ3" s="105"/>
      <c r="DA3" s="105"/>
      <c r="DB3" s="105" t="s">
        <v>24</v>
      </c>
      <c r="DC3" s="105" t="s">
        <v>3</v>
      </c>
      <c r="DD3" s="105"/>
      <c r="DE3" s="105"/>
      <c r="DF3" s="105"/>
      <c r="DG3" s="105"/>
      <c r="DH3" s="105" t="s">
        <v>25</v>
      </c>
      <c r="DI3" s="105" t="s">
        <v>26</v>
      </c>
      <c r="DJ3" s="105" t="s">
        <v>3</v>
      </c>
      <c r="DK3" s="105"/>
      <c r="DL3" s="105"/>
      <c r="DM3" s="105"/>
      <c r="DN3" s="105"/>
      <c r="DO3" s="105" t="s">
        <v>25</v>
      </c>
      <c r="DP3" s="105" t="s">
        <v>27</v>
      </c>
      <c r="DQ3" s="105" t="s">
        <v>3</v>
      </c>
      <c r="DR3" s="105"/>
      <c r="DS3" s="105"/>
      <c r="DT3" s="105"/>
      <c r="DU3" s="105"/>
      <c r="DV3" s="105" t="s">
        <v>25</v>
      </c>
      <c r="DW3" s="105" t="s">
        <v>28</v>
      </c>
      <c r="DX3" s="105" t="s">
        <v>3</v>
      </c>
      <c r="DY3" s="105"/>
      <c r="DZ3" s="105"/>
      <c r="EA3" s="105"/>
      <c r="EB3" s="105"/>
      <c r="EC3" s="105" t="s">
        <v>29</v>
      </c>
      <c r="ED3" s="109" t="s">
        <v>30</v>
      </c>
      <c r="EE3" s="105" t="s">
        <v>31</v>
      </c>
      <c r="EF3" s="105" t="s">
        <v>3</v>
      </c>
      <c r="EG3" s="105"/>
      <c r="EH3" s="105"/>
      <c r="EI3" s="105"/>
      <c r="EJ3" s="105"/>
      <c r="EK3" s="105" t="s">
        <v>24</v>
      </c>
      <c r="EL3" s="105" t="s">
        <v>3</v>
      </c>
      <c r="EM3" s="105"/>
      <c r="EN3" s="105"/>
      <c r="EO3" s="105"/>
      <c r="EP3" s="105"/>
      <c r="EQ3" s="105" t="s">
        <v>25</v>
      </c>
      <c r="ER3" s="105" t="s">
        <v>26</v>
      </c>
      <c r="ES3" s="105" t="s">
        <v>3</v>
      </c>
      <c r="ET3" s="105"/>
      <c r="EU3" s="105"/>
      <c r="EV3" s="105"/>
      <c r="EW3" s="105"/>
      <c r="EX3" s="105" t="s">
        <v>25</v>
      </c>
      <c r="EY3" s="105" t="s">
        <v>27</v>
      </c>
      <c r="EZ3" s="105" t="s">
        <v>3</v>
      </c>
      <c r="FA3" s="105"/>
      <c r="FB3" s="105"/>
      <c r="FC3" s="105"/>
      <c r="FD3" s="105"/>
      <c r="FE3" s="105" t="s">
        <v>25</v>
      </c>
      <c r="FF3" s="105" t="s">
        <v>32</v>
      </c>
      <c r="FG3" s="105" t="s">
        <v>3</v>
      </c>
      <c r="FH3" s="105"/>
      <c r="FI3" s="105"/>
      <c r="FJ3" s="105"/>
      <c r="FK3" s="105"/>
      <c r="FL3" s="105" t="s">
        <v>33</v>
      </c>
      <c r="FM3" s="105" t="s">
        <v>34</v>
      </c>
      <c r="FN3" s="105" t="s">
        <v>3</v>
      </c>
      <c r="FO3" s="105"/>
      <c r="FP3" s="105"/>
      <c r="FQ3" s="105"/>
      <c r="FR3" s="105"/>
      <c r="FS3" s="105" t="s">
        <v>35</v>
      </c>
      <c r="FT3" s="105" t="s">
        <v>36</v>
      </c>
      <c r="FU3" s="105" t="s">
        <v>3</v>
      </c>
      <c r="FV3" s="105"/>
      <c r="FW3" s="105"/>
      <c r="FX3" s="105"/>
      <c r="FY3" s="105"/>
      <c r="FZ3" s="105" t="s">
        <v>37</v>
      </c>
      <c r="GA3" s="105" t="s">
        <v>38</v>
      </c>
      <c r="GB3" s="105" t="s">
        <v>3</v>
      </c>
      <c r="GC3" s="105"/>
      <c r="GD3" s="105"/>
      <c r="GE3" s="105"/>
      <c r="GF3" s="105"/>
      <c r="GG3" s="105" t="s">
        <v>39</v>
      </c>
      <c r="GH3" s="105" t="s">
        <v>40</v>
      </c>
      <c r="GI3" s="105" t="s">
        <v>3</v>
      </c>
      <c r="GJ3" s="105"/>
      <c r="GK3" s="105"/>
      <c r="GL3" s="105"/>
      <c r="GM3" s="105"/>
      <c r="GN3" s="105" t="s">
        <v>41</v>
      </c>
      <c r="GO3" s="105" t="s">
        <v>3</v>
      </c>
      <c r="GP3" s="105"/>
      <c r="GQ3" s="105"/>
      <c r="GR3" s="105"/>
      <c r="GS3" s="105"/>
      <c r="GT3" s="105" t="s">
        <v>42</v>
      </c>
      <c r="GU3" s="105" t="s">
        <v>43</v>
      </c>
      <c r="GV3" s="105" t="s">
        <v>3</v>
      </c>
      <c r="GW3" s="105"/>
      <c r="GX3" s="105"/>
      <c r="GY3" s="105"/>
      <c r="GZ3" s="105"/>
      <c r="HA3" s="105" t="s">
        <v>44</v>
      </c>
      <c r="HB3" s="105" t="s">
        <v>45</v>
      </c>
      <c r="HC3" s="103" t="s">
        <v>3</v>
      </c>
      <c r="HD3" s="103"/>
      <c r="HE3" s="103"/>
      <c r="HF3" s="103"/>
      <c r="HG3" s="103"/>
      <c r="HH3" s="105" t="s">
        <v>46</v>
      </c>
      <c r="HI3" s="104" t="s">
        <v>109</v>
      </c>
      <c r="HJ3" s="103" t="s">
        <v>3</v>
      </c>
      <c r="HK3" s="103"/>
      <c r="HL3" s="103"/>
      <c r="HM3" s="103"/>
      <c r="HN3" s="103"/>
      <c r="HO3" s="104" t="s">
        <v>110</v>
      </c>
      <c r="HP3" s="103" t="s">
        <v>3</v>
      </c>
      <c r="HQ3" s="103"/>
      <c r="HR3" s="103"/>
      <c r="HS3" s="103"/>
      <c r="HT3" s="103"/>
      <c r="HU3" s="105" t="s">
        <v>111</v>
      </c>
      <c r="HV3" s="75"/>
      <c r="HW3" s="75"/>
      <c r="HX3" s="75"/>
      <c r="HY3" s="75"/>
      <c r="HZ3" s="75"/>
      <c r="IA3" s="75"/>
      <c r="IB3" s="75"/>
      <c r="IC3" s="75"/>
      <c r="ID3" s="75"/>
      <c r="IE3" s="75"/>
      <c r="IF3" s="75"/>
      <c r="IG3" s="75"/>
      <c r="IH3" s="75"/>
    </row>
    <row r="4" spans="2:242" s="1" customFormat="1" ht="228" customHeight="1">
      <c r="B4" s="103"/>
      <c r="C4" s="103"/>
      <c r="D4" s="105"/>
      <c r="E4" s="72" t="s">
        <v>47</v>
      </c>
      <c r="F4" s="72" t="s">
        <v>48</v>
      </c>
      <c r="G4" s="72" t="s">
        <v>49</v>
      </c>
      <c r="H4" s="72" t="s">
        <v>50</v>
      </c>
      <c r="I4" s="72" t="s">
        <v>51</v>
      </c>
      <c r="J4" s="105"/>
      <c r="K4" s="105"/>
      <c r="L4" s="71" t="s">
        <v>47</v>
      </c>
      <c r="M4" s="71" t="s">
        <v>48</v>
      </c>
      <c r="N4" s="71" t="s">
        <v>49</v>
      </c>
      <c r="O4" s="71" t="s">
        <v>50</v>
      </c>
      <c r="P4" s="71" t="s">
        <v>51</v>
      </c>
      <c r="Q4" s="104"/>
      <c r="R4" s="71" t="s">
        <v>47</v>
      </c>
      <c r="S4" s="71" t="s">
        <v>48</v>
      </c>
      <c r="T4" s="71" t="s">
        <v>49</v>
      </c>
      <c r="U4" s="71" t="s">
        <v>50</v>
      </c>
      <c r="V4" s="71" t="s">
        <v>51</v>
      </c>
      <c r="W4" s="104"/>
      <c r="X4" s="104"/>
      <c r="Y4" s="71" t="s">
        <v>47</v>
      </c>
      <c r="Z4" s="71" t="s">
        <v>48</v>
      </c>
      <c r="AA4" s="71" t="s">
        <v>49</v>
      </c>
      <c r="AB4" s="71" t="s">
        <v>50</v>
      </c>
      <c r="AC4" s="71" t="s">
        <v>51</v>
      </c>
      <c r="AD4" s="104"/>
      <c r="AE4" s="104"/>
      <c r="AF4" s="71" t="s">
        <v>47</v>
      </c>
      <c r="AG4" s="71" t="s">
        <v>48</v>
      </c>
      <c r="AH4" s="71" t="s">
        <v>49</v>
      </c>
      <c r="AI4" s="71" t="s">
        <v>50</v>
      </c>
      <c r="AJ4" s="71" t="s">
        <v>51</v>
      </c>
      <c r="AK4" s="104"/>
      <c r="AL4" s="105"/>
      <c r="AM4" s="72" t="s">
        <v>47</v>
      </c>
      <c r="AN4" s="72" t="s">
        <v>48</v>
      </c>
      <c r="AO4" s="72" t="s">
        <v>49</v>
      </c>
      <c r="AP4" s="72" t="s">
        <v>50</v>
      </c>
      <c r="AQ4" s="72" t="s">
        <v>51</v>
      </c>
      <c r="AR4" s="105"/>
      <c r="AS4" s="105"/>
      <c r="AT4" s="72" t="s">
        <v>47</v>
      </c>
      <c r="AU4" s="72" t="s">
        <v>48</v>
      </c>
      <c r="AV4" s="72" t="s">
        <v>49</v>
      </c>
      <c r="AW4" s="72" t="s">
        <v>50</v>
      </c>
      <c r="AX4" s="72" t="s">
        <v>51</v>
      </c>
      <c r="AY4" s="105"/>
      <c r="AZ4" s="72" t="s">
        <v>47</v>
      </c>
      <c r="BA4" s="72" t="s">
        <v>48</v>
      </c>
      <c r="BB4" s="72" t="s">
        <v>49</v>
      </c>
      <c r="BC4" s="72" t="s">
        <v>50</v>
      </c>
      <c r="BD4" s="72" t="s">
        <v>51</v>
      </c>
      <c r="BE4" s="105"/>
      <c r="BF4" s="105"/>
      <c r="BG4" s="72" t="s">
        <v>47</v>
      </c>
      <c r="BH4" s="72" t="s">
        <v>48</v>
      </c>
      <c r="BI4" s="72" t="s">
        <v>49</v>
      </c>
      <c r="BJ4" s="72" t="s">
        <v>50</v>
      </c>
      <c r="BK4" s="72" t="s">
        <v>51</v>
      </c>
      <c r="BL4" s="105"/>
      <c r="BM4" s="105"/>
      <c r="BN4" s="72" t="s">
        <v>47</v>
      </c>
      <c r="BO4" s="72" t="s">
        <v>48</v>
      </c>
      <c r="BP4" s="72" t="s">
        <v>49</v>
      </c>
      <c r="BQ4" s="72" t="s">
        <v>50</v>
      </c>
      <c r="BR4" s="72" t="s">
        <v>51</v>
      </c>
      <c r="BS4" s="105"/>
      <c r="BT4" s="105"/>
      <c r="BU4" s="72" t="s">
        <v>47</v>
      </c>
      <c r="BV4" s="72" t="s">
        <v>48</v>
      </c>
      <c r="BW4" s="72" t="s">
        <v>49</v>
      </c>
      <c r="BX4" s="72" t="s">
        <v>50</v>
      </c>
      <c r="BY4" s="72" t="s">
        <v>51</v>
      </c>
      <c r="BZ4" s="105"/>
      <c r="CA4" s="105"/>
      <c r="CB4" s="72" t="s">
        <v>47</v>
      </c>
      <c r="CC4" s="72" t="s">
        <v>48</v>
      </c>
      <c r="CD4" s="72" t="s">
        <v>49</v>
      </c>
      <c r="CE4" s="72" t="s">
        <v>50</v>
      </c>
      <c r="CF4" s="72" t="s">
        <v>51</v>
      </c>
      <c r="CG4" s="105"/>
      <c r="CH4" s="105"/>
      <c r="CI4" s="72" t="s">
        <v>47</v>
      </c>
      <c r="CJ4" s="72" t="s">
        <v>48</v>
      </c>
      <c r="CK4" s="72" t="s">
        <v>49</v>
      </c>
      <c r="CL4" s="72" t="s">
        <v>50</v>
      </c>
      <c r="CM4" s="72" t="s">
        <v>51</v>
      </c>
      <c r="CN4" s="105"/>
      <c r="CO4" s="105"/>
      <c r="CP4" s="72" t="s">
        <v>47</v>
      </c>
      <c r="CQ4" s="72" t="s">
        <v>48</v>
      </c>
      <c r="CR4" s="72" t="s">
        <v>49</v>
      </c>
      <c r="CS4" s="72" t="s">
        <v>50</v>
      </c>
      <c r="CT4" s="72" t="s">
        <v>51</v>
      </c>
      <c r="CU4" s="105"/>
      <c r="CV4" s="105"/>
      <c r="CW4" s="72" t="s">
        <v>47</v>
      </c>
      <c r="CX4" s="72" t="s">
        <v>48</v>
      </c>
      <c r="CY4" s="72" t="s">
        <v>52</v>
      </c>
      <c r="CZ4" s="72" t="s">
        <v>50</v>
      </c>
      <c r="DA4" s="72" t="s">
        <v>51</v>
      </c>
      <c r="DB4" s="105"/>
      <c r="DC4" s="72" t="s">
        <v>47</v>
      </c>
      <c r="DD4" s="72" t="s">
        <v>48</v>
      </c>
      <c r="DE4" s="72" t="s">
        <v>53</v>
      </c>
      <c r="DF4" s="72" t="s">
        <v>50</v>
      </c>
      <c r="DG4" s="72" t="s">
        <v>51</v>
      </c>
      <c r="DH4" s="105"/>
      <c r="DI4" s="105"/>
      <c r="DJ4" s="72" t="s">
        <v>47</v>
      </c>
      <c r="DK4" s="72" t="s">
        <v>48</v>
      </c>
      <c r="DL4" s="72" t="s">
        <v>53</v>
      </c>
      <c r="DM4" s="72" t="s">
        <v>50</v>
      </c>
      <c r="DN4" s="72" t="s">
        <v>51</v>
      </c>
      <c r="DO4" s="105"/>
      <c r="DP4" s="105"/>
      <c r="DQ4" s="72" t="s">
        <v>47</v>
      </c>
      <c r="DR4" s="72" t="s">
        <v>48</v>
      </c>
      <c r="DS4" s="72" t="s">
        <v>53</v>
      </c>
      <c r="DT4" s="72" t="s">
        <v>50</v>
      </c>
      <c r="DU4" s="72" t="s">
        <v>51</v>
      </c>
      <c r="DV4" s="105"/>
      <c r="DW4" s="105"/>
      <c r="DX4" s="72" t="s">
        <v>47</v>
      </c>
      <c r="DY4" s="72" t="s">
        <v>48</v>
      </c>
      <c r="DZ4" s="72" t="s">
        <v>53</v>
      </c>
      <c r="EA4" s="72" t="s">
        <v>50</v>
      </c>
      <c r="EB4" s="72" t="s">
        <v>51</v>
      </c>
      <c r="EC4" s="105"/>
      <c r="ED4" s="110"/>
      <c r="EE4" s="105"/>
      <c r="EF4" s="72" t="s">
        <v>47</v>
      </c>
      <c r="EG4" s="72" t="s">
        <v>48</v>
      </c>
      <c r="EH4" s="72" t="s">
        <v>52</v>
      </c>
      <c r="EI4" s="72" t="s">
        <v>50</v>
      </c>
      <c r="EJ4" s="72" t="s">
        <v>51</v>
      </c>
      <c r="EK4" s="105"/>
      <c r="EL4" s="72" t="s">
        <v>47</v>
      </c>
      <c r="EM4" s="72" t="s">
        <v>48</v>
      </c>
      <c r="EN4" s="72" t="s">
        <v>53</v>
      </c>
      <c r="EO4" s="72" t="s">
        <v>50</v>
      </c>
      <c r="EP4" s="72" t="s">
        <v>51</v>
      </c>
      <c r="EQ4" s="105"/>
      <c r="ER4" s="105"/>
      <c r="ES4" s="72" t="s">
        <v>47</v>
      </c>
      <c r="ET4" s="72" t="s">
        <v>48</v>
      </c>
      <c r="EU4" s="72" t="s">
        <v>53</v>
      </c>
      <c r="EV4" s="72" t="s">
        <v>50</v>
      </c>
      <c r="EW4" s="72" t="s">
        <v>51</v>
      </c>
      <c r="EX4" s="105"/>
      <c r="EY4" s="105"/>
      <c r="EZ4" s="72" t="s">
        <v>47</v>
      </c>
      <c r="FA4" s="72" t="s">
        <v>48</v>
      </c>
      <c r="FB4" s="72" t="s">
        <v>53</v>
      </c>
      <c r="FC4" s="72" t="s">
        <v>50</v>
      </c>
      <c r="FD4" s="72" t="s">
        <v>51</v>
      </c>
      <c r="FE4" s="105"/>
      <c r="FF4" s="105"/>
      <c r="FG4" s="72" t="s">
        <v>47</v>
      </c>
      <c r="FH4" s="72" t="s">
        <v>48</v>
      </c>
      <c r="FI4" s="72" t="s">
        <v>53</v>
      </c>
      <c r="FJ4" s="72" t="s">
        <v>50</v>
      </c>
      <c r="FK4" s="72" t="s">
        <v>51</v>
      </c>
      <c r="FL4" s="105"/>
      <c r="FM4" s="105"/>
      <c r="FN4" s="72" t="s">
        <v>47</v>
      </c>
      <c r="FO4" s="72" t="s">
        <v>48</v>
      </c>
      <c r="FP4" s="72" t="s">
        <v>53</v>
      </c>
      <c r="FQ4" s="72" t="s">
        <v>50</v>
      </c>
      <c r="FR4" s="72" t="s">
        <v>51</v>
      </c>
      <c r="FS4" s="105"/>
      <c r="FT4" s="105"/>
      <c r="FU4" s="72" t="s">
        <v>47</v>
      </c>
      <c r="FV4" s="72" t="s">
        <v>48</v>
      </c>
      <c r="FW4" s="72" t="s">
        <v>53</v>
      </c>
      <c r="FX4" s="72" t="s">
        <v>50</v>
      </c>
      <c r="FY4" s="72" t="s">
        <v>51</v>
      </c>
      <c r="FZ4" s="105"/>
      <c r="GA4" s="105"/>
      <c r="GB4" s="72" t="s">
        <v>47</v>
      </c>
      <c r="GC4" s="72" t="s">
        <v>48</v>
      </c>
      <c r="GD4" s="72" t="s">
        <v>53</v>
      </c>
      <c r="GE4" s="72" t="s">
        <v>50</v>
      </c>
      <c r="GF4" s="72" t="s">
        <v>51</v>
      </c>
      <c r="GG4" s="105"/>
      <c r="GH4" s="105"/>
      <c r="GI4" s="72" t="s">
        <v>47</v>
      </c>
      <c r="GJ4" s="72" t="s">
        <v>48</v>
      </c>
      <c r="GK4" s="72" t="s">
        <v>52</v>
      </c>
      <c r="GL4" s="72" t="s">
        <v>50</v>
      </c>
      <c r="GM4" s="72" t="s">
        <v>51</v>
      </c>
      <c r="GN4" s="105"/>
      <c r="GO4" s="72" t="s">
        <v>47</v>
      </c>
      <c r="GP4" s="72" t="s">
        <v>48</v>
      </c>
      <c r="GQ4" s="72" t="s">
        <v>53</v>
      </c>
      <c r="GR4" s="72" t="s">
        <v>50</v>
      </c>
      <c r="GS4" s="72" t="s">
        <v>51</v>
      </c>
      <c r="GT4" s="105"/>
      <c r="GU4" s="105"/>
      <c r="GV4" s="72" t="s">
        <v>47</v>
      </c>
      <c r="GW4" s="72" t="s">
        <v>48</v>
      </c>
      <c r="GX4" s="72" t="s">
        <v>53</v>
      </c>
      <c r="GY4" s="72" t="s">
        <v>50</v>
      </c>
      <c r="GZ4" s="72" t="s">
        <v>51</v>
      </c>
      <c r="HA4" s="105"/>
      <c r="HB4" s="105"/>
      <c r="HC4" s="71" t="s">
        <v>47</v>
      </c>
      <c r="HD4" s="71" t="s">
        <v>48</v>
      </c>
      <c r="HE4" s="71" t="s">
        <v>53</v>
      </c>
      <c r="HF4" s="71" t="s">
        <v>50</v>
      </c>
      <c r="HG4" s="71" t="s">
        <v>51</v>
      </c>
      <c r="HH4" s="105"/>
      <c r="HI4" s="104"/>
      <c r="HJ4" s="71" t="s">
        <v>47</v>
      </c>
      <c r="HK4" s="71" t="s">
        <v>48</v>
      </c>
      <c r="HL4" s="71" t="s">
        <v>52</v>
      </c>
      <c r="HM4" s="71" t="s">
        <v>50</v>
      </c>
      <c r="HN4" s="71" t="s">
        <v>51</v>
      </c>
      <c r="HO4" s="104"/>
      <c r="HP4" s="71" t="s">
        <v>47</v>
      </c>
      <c r="HQ4" s="71" t="s">
        <v>48</v>
      </c>
      <c r="HR4" s="71" t="s">
        <v>53</v>
      </c>
      <c r="HS4" s="71" t="s">
        <v>50</v>
      </c>
      <c r="HT4" s="71" t="s">
        <v>51</v>
      </c>
      <c r="HU4" s="105"/>
      <c r="HV4" s="75"/>
      <c r="HW4" s="75"/>
      <c r="HX4" s="75"/>
      <c r="HY4" s="75"/>
      <c r="HZ4" s="75"/>
      <c r="IA4" s="75"/>
      <c r="IB4" s="75"/>
      <c r="IC4" s="75"/>
      <c r="ID4" s="75"/>
      <c r="IE4" s="75"/>
      <c r="IF4" s="75"/>
      <c r="IG4" s="75"/>
      <c r="IH4" s="75"/>
    </row>
    <row r="5" spans="2:242" s="4" customFormat="1" ht="34.5" customHeight="1">
      <c r="B5" s="116" t="s">
        <v>54</v>
      </c>
      <c r="C5" s="117"/>
      <c r="D5" s="7">
        <f t="shared" ref="D5:I5" si="0">D8+D22+D38</f>
        <v>16051.3</v>
      </c>
      <c r="E5" s="7">
        <f t="shared" si="0"/>
        <v>0</v>
      </c>
      <c r="F5" s="7">
        <f t="shared" si="0"/>
        <v>741</v>
      </c>
      <c r="G5" s="7">
        <f t="shared" si="0"/>
        <v>6158.4000000000005</v>
      </c>
      <c r="H5" s="7">
        <f t="shared" si="0"/>
        <v>8975.7999999999993</v>
      </c>
      <c r="I5" s="7">
        <f t="shared" si="0"/>
        <v>118.9</v>
      </c>
      <c r="J5" s="8" t="e">
        <f>D5/#REF!*100</f>
        <v>#REF!</v>
      </c>
      <c r="K5" s="7">
        <f t="shared" ref="K5:V5" si="1">K8+K22+K38</f>
        <v>9891.7900000000009</v>
      </c>
      <c r="L5" s="7">
        <f t="shared" si="1"/>
        <v>0</v>
      </c>
      <c r="M5" s="7">
        <f t="shared" si="1"/>
        <v>1191</v>
      </c>
      <c r="N5" s="7">
        <f t="shared" si="1"/>
        <v>5837.09</v>
      </c>
      <c r="O5" s="7">
        <f t="shared" si="1"/>
        <v>1902.3</v>
      </c>
      <c r="P5" s="7">
        <f t="shared" si="1"/>
        <v>961.4</v>
      </c>
      <c r="Q5" s="7">
        <f t="shared" si="1"/>
        <v>1567.7239999999999</v>
      </c>
      <c r="R5" s="7">
        <f t="shared" si="1"/>
        <v>0</v>
      </c>
      <c r="S5" s="7">
        <f t="shared" si="1"/>
        <v>46</v>
      </c>
      <c r="T5" s="7">
        <f t="shared" si="1"/>
        <v>1209.7</v>
      </c>
      <c r="U5" s="7">
        <f t="shared" si="1"/>
        <v>259.72399999999999</v>
      </c>
      <c r="V5" s="7">
        <f t="shared" si="1"/>
        <v>52.3</v>
      </c>
      <c r="W5" s="8">
        <f>Q5/K5*100</f>
        <v>15.848739206958495</v>
      </c>
      <c r="X5" s="7">
        <f t="shared" ref="X5:AC5" si="2">X8+X22+X38</f>
        <v>2777.3420000000001</v>
      </c>
      <c r="Y5" s="7">
        <f t="shared" si="2"/>
        <v>0</v>
      </c>
      <c r="Z5" s="7">
        <f t="shared" si="2"/>
        <v>49.6</v>
      </c>
      <c r="AA5" s="7">
        <f t="shared" si="2"/>
        <v>2253.8000000000002</v>
      </c>
      <c r="AB5" s="7">
        <f t="shared" si="2"/>
        <v>380.642</v>
      </c>
      <c r="AC5" s="7">
        <f t="shared" si="2"/>
        <v>93.3</v>
      </c>
      <c r="AD5" s="8">
        <f>X5/K5*100</f>
        <v>28.077243855763211</v>
      </c>
      <c r="AE5" s="7">
        <f t="shared" ref="AE5:AJ5" si="3">AE8+AE22+AE38</f>
        <v>4987.2000000000007</v>
      </c>
      <c r="AF5" s="7">
        <f t="shared" si="3"/>
        <v>0</v>
      </c>
      <c r="AG5" s="7">
        <f t="shared" si="3"/>
        <v>166</v>
      </c>
      <c r="AH5" s="7">
        <f t="shared" si="3"/>
        <v>3270.8</v>
      </c>
      <c r="AI5" s="7">
        <f t="shared" si="3"/>
        <v>912.7</v>
      </c>
      <c r="AJ5" s="7">
        <f t="shared" si="3"/>
        <v>637.70000000000005</v>
      </c>
      <c r="AK5" s="8">
        <f>AE5/K5*100</f>
        <v>50.417568508834101</v>
      </c>
      <c r="AL5" s="7">
        <f t="shared" ref="AL5:AQ5" si="4">AL8+AL22+AL38</f>
        <v>8978.59</v>
      </c>
      <c r="AM5" s="7">
        <f t="shared" si="4"/>
        <v>0</v>
      </c>
      <c r="AN5" s="7">
        <f t="shared" si="4"/>
        <v>1153.0999999999999</v>
      </c>
      <c r="AO5" s="7">
        <f t="shared" si="4"/>
        <v>5659.49</v>
      </c>
      <c r="AP5" s="7">
        <f t="shared" si="4"/>
        <v>1266</v>
      </c>
      <c r="AQ5" s="7">
        <f t="shared" si="4"/>
        <v>900</v>
      </c>
      <c r="AR5" s="8">
        <f>AL5/K5*100</f>
        <v>90.768101627713477</v>
      </c>
      <c r="AS5" s="7">
        <f t="shared" ref="AS5:BD5" si="5">AS8+AS22+AS38</f>
        <v>84258.25</v>
      </c>
      <c r="AT5" s="7">
        <f t="shared" si="5"/>
        <v>0</v>
      </c>
      <c r="AU5" s="7">
        <f t="shared" si="5"/>
        <v>66217.3</v>
      </c>
      <c r="AV5" s="7">
        <f t="shared" si="5"/>
        <v>8435.619999999999</v>
      </c>
      <c r="AW5" s="7">
        <f t="shared" si="5"/>
        <v>1961.9</v>
      </c>
      <c r="AX5" s="7">
        <f t="shared" si="5"/>
        <v>7643.43</v>
      </c>
      <c r="AY5" s="7">
        <f t="shared" si="5"/>
        <v>1567.7239999999999</v>
      </c>
      <c r="AZ5" s="7">
        <f t="shared" si="5"/>
        <v>0</v>
      </c>
      <c r="BA5" s="7">
        <f t="shared" si="5"/>
        <v>46</v>
      </c>
      <c r="BB5" s="7">
        <f t="shared" si="5"/>
        <v>1209.7</v>
      </c>
      <c r="BC5" s="7">
        <f t="shared" si="5"/>
        <v>259.72399999999999</v>
      </c>
      <c r="BD5" s="7">
        <f t="shared" si="5"/>
        <v>52.3</v>
      </c>
      <c r="BE5" s="8">
        <f>AY5/AS5*100</f>
        <v>1.8606178030044533</v>
      </c>
      <c r="BF5" s="7">
        <f t="shared" ref="BF5:BK5" si="6">BF8+BF22+BF38</f>
        <v>2777.3420000000001</v>
      </c>
      <c r="BG5" s="7">
        <f t="shared" si="6"/>
        <v>0</v>
      </c>
      <c r="BH5" s="7">
        <f t="shared" si="6"/>
        <v>49.6</v>
      </c>
      <c r="BI5" s="7">
        <f t="shared" si="6"/>
        <v>2253.8000000000002</v>
      </c>
      <c r="BJ5" s="7">
        <f t="shared" si="6"/>
        <v>380.642</v>
      </c>
      <c r="BK5" s="7">
        <f t="shared" si="6"/>
        <v>93.3</v>
      </c>
      <c r="BL5" s="8">
        <f>BF5/AS5*100</f>
        <v>3.2962255921526977</v>
      </c>
      <c r="BM5" s="7">
        <f t="shared" ref="BM5:BR5" si="7">BM8+BM22+BM38</f>
        <v>4987.2000000000007</v>
      </c>
      <c r="BN5" s="7">
        <f t="shared" si="7"/>
        <v>0</v>
      </c>
      <c r="BO5" s="7">
        <f t="shared" si="7"/>
        <v>166</v>
      </c>
      <c r="BP5" s="7">
        <f t="shared" si="7"/>
        <v>3270.8</v>
      </c>
      <c r="BQ5" s="7">
        <f t="shared" si="7"/>
        <v>912.7</v>
      </c>
      <c r="BR5" s="7">
        <f t="shared" si="7"/>
        <v>637.70000000000005</v>
      </c>
      <c r="BS5" s="8">
        <f>BM5/AS5*100</f>
        <v>5.91894562253548</v>
      </c>
      <c r="BT5" s="7">
        <f t="shared" ref="BT5:BY5" si="8">BT8+BT22+BT38</f>
        <v>1789.39</v>
      </c>
      <c r="BU5" s="7">
        <f t="shared" si="8"/>
        <v>0</v>
      </c>
      <c r="BV5" s="7">
        <f t="shared" si="8"/>
        <v>2.2000000000000002</v>
      </c>
      <c r="BW5" s="7">
        <f t="shared" si="8"/>
        <v>1552.22</v>
      </c>
      <c r="BX5" s="7">
        <f t="shared" si="8"/>
        <v>146.74</v>
      </c>
      <c r="BY5" s="7">
        <f t="shared" si="8"/>
        <v>88.23</v>
      </c>
      <c r="BZ5" s="8">
        <f>BT5/AS5*100</f>
        <v>2.1236970860420197</v>
      </c>
      <c r="CA5" s="7">
        <f t="shared" ref="CA5:CF5" si="9">CA8+CA22+CA38</f>
        <v>4435.8900000000003</v>
      </c>
      <c r="CB5" s="7">
        <f t="shared" si="9"/>
        <v>0</v>
      </c>
      <c r="CC5" s="7">
        <f t="shared" si="9"/>
        <v>10.6</v>
      </c>
      <c r="CD5" s="7">
        <f t="shared" si="9"/>
        <v>3811.6700000000005</v>
      </c>
      <c r="CE5" s="7">
        <f t="shared" si="9"/>
        <v>400.81</v>
      </c>
      <c r="CF5" s="7">
        <f t="shared" si="9"/>
        <v>212.81</v>
      </c>
      <c r="CG5" s="8">
        <f>CA5/AS5*100</f>
        <v>5.2646358071761528</v>
      </c>
      <c r="CH5" s="7">
        <f t="shared" ref="CH5:CM5" si="10">CH8+CH22+CH38</f>
        <v>9969.07</v>
      </c>
      <c r="CI5" s="7">
        <f t="shared" si="10"/>
        <v>0</v>
      </c>
      <c r="CJ5" s="7">
        <f t="shared" si="10"/>
        <v>2267.1999999999998</v>
      </c>
      <c r="CK5" s="7">
        <f t="shared" si="10"/>
        <v>5571.9600000000009</v>
      </c>
      <c r="CL5" s="7">
        <f t="shared" si="10"/>
        <v>1623.1</v>
      </c>
      <c r="CM5" s="7">
        <f t="shared" si="10"/>
        <v>506.80999999999995</v>
      </c>
      <c r="CN5" s="8">
        <f>CH5/AS5*100</f>
        <v>11.83156545501479</v>
      </c>
      <c r="CO5" s="7">
        <f t="shared" ref="CO5:CT5" si="11">CO8+CO22+CO38</f>
        <v>83724.009999999995</v>
      </c>
      <c r="CP5" s="7">
        <f t="shared" si="11"/>
        <v>0</v>
      </c>
      <c r="CQ5" s="7">
        <f t="shared" si="11"/>
        <v>66090</v>
      </c>
      <c r="CR5" s="7">
        <f t="shared" si="11"/>
        <v>8100.2099999999991</v>
      </c>
      <c r="CS5" s="7">
        <f t="shared" si="11"/>
        <v>1944.9</v>
      </c>
      <c r="CT5" s="7">
        <f t="shared" si="11"/>
        <v>7588.9</v>
      </c>
      <c r="CU5" s="8">
        <f>CO5/AS5*100</f>
        <v>99.365949328404042</v>
      </c>
      <c r="CV5" s="7">
        <f t="shared" ref="CV5:DG5" si="12">CV8+CV22+CV38</f>
        <v>109244.20000000001</v>
      </c>
      <c r="CW5" s="7">
        <f t="shared" si="12"/>
        <v>0</v>
      </c>
      <c r="CX5" s="7">
        <f t="shared" si="12"/>
        <v>87185.1</v>
      </c>
      <c r="CY5" s="7">
        <f t="shared" si="12"/>
        <v>9024.61</v>
      </c>
      <c r="CZ5" s="7">
        <f t="shared" si="12"/>
        <v>4409.1899999999996</v>
      </c>
      <c r="DA5" s="7">
        <f t="shared" si="12"/>
        <v>8625.2999999999993</v>
      </c>
      <c r="DB5" s="7">
        <f t="shared" si="12"/>
        <v>2600.8199999999997</v>
      </c>
      <c r="DC5" s="7">
        <f t="shared" si="12"/>
        <v>0</v>
      </c>
      <c r="DD5" s="7">
        <f t="shared" si="12"/>
        <v>177.5</v>
      </c>
      <c r="DE5" s="7">
        <f t="shared" si="12"/>
        <v>2053.3200000000002</v>
      </c>
      <c r="DF5" s="7">
        <f t="shared" si="12"/>
        <v>258</v>
      </c>
      <c r="DG5" s="7">
        <f t="shared" si="12"/>
        <v>112</v>
      </c>
      <c r="DH5" s="8">
        <f>DB5/CV5*100</f>
        <v>2.3807396639821605</v>
      </c>
      <c r="DI5" s="7">
        <f t="shared" ref="DI5:DN5" si="13">DI8+DI22+DI38</f>
        <v>6499.71</v>
      </c>
      <c r="DJ5" s="7">
        <f t="shared" si="13"/>
        <v>0</v>
      </c>
      <c r="DK5" s="7">
        <f t="shared" si="13"/>
        <v>335.90000000000003</v>
      </c>
      <c r="DL5" s="7">
        <f t="shared" si="13"/>
        <v>4922.1000000000004</v>
      </c>
      <c r="DM5" s="7">
        <f t="shared" si="13"/>
        <v>1115.5099999999998</v>
      </c>
      <c r="DN5" s="7">
        <f t="shared" si="13"/>
        <v>126.2</v>
      </c>
      <c r="DO5" s="8">
        <f>DI5/CV5*100</f>
        <v>5.9497071698085566</v>
      </c>
      <c r="DP5" s="7">
        <f t="shared" ref="DP5:DU5" si="14">DP8+DP22+DP38</f>
        <v>9527.2400000000016</v>
      </c>
      <c r="DQ5" s="7">
        <f t="shared" si="14"/>
        <v>0</v>
      </c>
      <c r="DR5" s="7">
        <f t="shared" si="14"/>
        <v>1185.9000000000001</v>
      </c>
      <c r="DS5" s="7">
        <f t="shared" si="14"/>
        <v>6723.7000000000007</v>
      </c>
      <c r="DT5" s="7">
        <f t="shared" si="14"/>
        <v>1483.54</v>
      </c>
      <c r="DU5" s="7">
        <f t="shared" si="14"/>
        <v>134.1</v>
      </c>
      <c r="DV5" s="8">
        <f>DP5/CV5*100</f>
        <v>8.7210488062524156</v>
      </c>
      <c r="DW5" s="7">
        <f t="shared" ref="DW5:EB5" si="15">DW8+DW22+DW38</f>
        <v>106958.85</v>
      </c>
      <c r="DX5" s="7">
        <f t="shared" si="15"/>
        <v>0</v>
      </c>
      <c r="DY5" s="7">
        <f t="shared" si="15"/>
        <v>87169.7</v>
      </c>
      <c r="DZ5" s="7">
        <f t="shared" si="15"/>
        <v>8861.4100000000017</v>
      </c>
      <c r="EA5" s="7">
        <f t="shared" si="15"/>
        <v>2320.14</v>
      </c>
      <c r="EB5" s="7">
        <f t="shared" si="15"/>
        <v>8607.6</v>
      </c>
      <c r="EC5" s="8">
        <f>DW5/CV5*100</f>
        <v>97.908035392267962</v>
      </c>
      <c r="ED5" s="7">
        <f t="shared" ref="ED5:EP5" si="16">ED8+ED22+ED38</f>
        <v>1250.5</v>
      </c>
      <c r="EE5" s="7">
        <f t="shared" si="16"/>
        <v>28191.300000000003</v>
      </c>
      <c r="EF5" s="7">
        <f t="shared" si="16"/>
        <v>0</v>
      </c>
      <c r="EG5" s="7">
        <f t="shared" si="16"/>
        <v>1083.5</v>
      </c>
      <c r="EH5" s="7">
        <f t="shared" si="16"/>
        <v>10293.799999999999</v>
      </c>
      <c r="EI5" s="7">
        <f t="shared" si="16"/>
        <v>4813.5</v>
      </c>
      <c r="EJ5" s="7">
        <f t="shared" si="16"/>
        <v>12000.5</v>
      </c>
      <c r="EK5" s="7">
        <f t="shared" si="16"/>
        <v>2600.8199999999997</v>
      </c>
      <c r="EL5" s="7">
        <f t="shared" si="16"/>
        <v>0</v>
      </c>
      <c r="EM5" s="7">
        <f t="shared" si="16"/>
        <v>177.5</v>
      </c>
      <c r="EN5" s="7">
        <f t="shared" si="16"/>
        <v>2053.3200000000002</v>
      </c>
      <c r="EO5" s="7">
        <f t="shared" si="16"/>
        <v>258</v>
      </c>
      <c r="EP5" s="7">
        <f t="shared" si="16"/>
        <v>112</v>
      </c>
      <c r="EQ5" s="8">
        <f>EK5/EE5*100</f>
        <v>9.2256121569420326</v>
      </c>
      <c r="ER5" s="7">
        <f t="shared" ref="ER5:EW5" si="17">ER8+ER22+ER38</f>
        <v>6499.71</v>
      </c>
      <c r="ES5" s="7">
        <f t="shared" si="17"/>
        <v>0</v>
      </c>
      <c r="ET5" s="7">
        <f t="shared" si="17"/>
        <v>335.90000000000003</v>
      </c>
      <c r="EU5" s="7">
        <f t="shared" si="17"/>
        <v>4922.1000000000004</v>
      </c>
      <c r="EV5" s="7">
        <f t="shared" si="17"/>
        <v>1115.5099999999998</v>
      </c>
      <c r="EW5" s="7">
        <f t="shared" si="17"/>
        <v>126.2</v>
      </c>
      <c r="EX5" s="8">
        <f>ER5/EE5*100</f>
        <v>23.055729959242743</v>
      </c>
      <c r="EY5" s="7">
        <f t="shared" ref="EY5:FD5" si="18">EY8+EY22+EY38</f>
        <v>9527.2400000000016</v>
      </c>
      <c r="EZ5" s="7">
        <f t="shared" si="18"/>
        <v>0</v>
      </c>
      <c r="FA5" s="7">
        <f t="shared" si="18"/>
        <v>1185.9000000000001</v>
      </c>
      <c r="FB5" s="7">
        <f t="shared" si="18"/>
        <v>6723.7000000000007</v>
      </c>
      <c r="FC5" s="7">
        <f t="shared" si="18"/>
        <v>1483.54</v>
      </c>
      <c r="FD5" s="7">
        <f t="shared" si="18"/>
        <v>134.1</v>
      </c>
      <c r="FE5" s="8">
        <f>EY5/EE5*100</f>
        <v>33.794965113350571</v>
      </c>
      <c r="FF5" s="7">
        <f t="shared" ref="FF5:FK5" si="19">FF8+FF22+FF38</f>
        <v>3293.0999999999995</v>
      </c>
      <c r="FG5" s="7">
        <f t="shared" si="19"/>
        <v>0</v>
      </c>
      <c r="FH5" s="7">
        <f t="shared" si="19"/>
        <v>157.9</v>
      </c>
      <c r="FI5" s="7">
        <f t="shared" si="19"/>
        <v>2603.7999999999997</v>
      </c>
      <c r="FJ5" s="7">
        <f t="shared" si="19"/>
        <v>428.29999999999995</v>
      </c>
      <c r="FK5" s="7">
        <f t="shared" si="19"/>
        <v>103.1</v>
      </c>
      <c r="FL5" s="8">
        <f>FF5/EE5*100</f>
        <v>11.68126336848602</v>
      </c>
      <c r="FM5" s="7">
        <f t="shared" ref="FM5:FR5" si="20">FM8+FM22+FM38</f>
        <v>5734.14</v>
      </c>
      <c r="FN5" s="7">
        <f t="shared" si="20"/>
        <v>0</v>
      </c>
      <c r="FO5" s="7">
        <f t="shared" si="20"/>
        <v>571</v>
      </c>
      <c r="FP5" s="7">
        <f t="shared" si="20"/>
        <v>4252.8</v>
      </c>
      <c r="FQ5" s="7">
        <f t="shared" si="20"/>
        <v>779.14</v>
      </c>
      <c r="FR5" s="7">
        <f t="shared" si="20"/>
        <v>131.19999999999999</v>
      </c>
      <c r="FS5" s="8">
        <f>FM5/EE5*100</f>
        <v>20.340104925987802</v>
      </c>
      <c r="FT5" s="7">
        <f t="shared" ref="FT5:FY5" si="21">FT8+FT22+FT38</f>
        <v>10965.580000000002</v>
      </c>
      <c r="FU5" s="7">
        <f t="shared" si="21"/>
        <v>0</v>
      </c>
      <c r="FV5" s="7">
        <f t="shared" si="21"/>
        <v>896.7</v>
      </c>
      <c r="FW5" s="7">
        <f t="shared" si="21"/>
        <v>5628.9</v>
      </c>
      <c r="FX5" s="7">
        <f t="shared" si="21"/>
        <v>4297.18</v>
      </c>
      <c r="FY5" s="7">
        <f t="shared" si="21"/>
        <v>142.80000000000001</v>
      </c>
      <c r="FZ5" s="8">
        <f>FT5/EE5*100</f>
        <v>38.89703561027693</v>
      </c>
      <c r="GA5" s="7">
        <f t="shared" ref="GA5:GS5" si="22">GA8+GA22+GA38</f>
        <v>27828.83</v>
      </c>
      <c r="GB5" s="7">
        <f t="shared" si="22"/>
        <v>0</v>
      </c>
      <c r="GC5" s="7">
        <f t="shared" si="22"/>
        <v>959.7</v>
      </c>
      <c r="GD5" s="7">
        <f t="shared" si="22"/>
        <v>10119.799999999999</v>
      </c>
      <c r="GE5" s="7">
        <f t="shared" si="22"/>
        <v>4765.13</v>
      </c>
      <c r="GF5" s="7">
        <f t="shared" si="22"/>
        <v>11984.2</v>
      </c>
      <c r="GG5" s="8">
        <f>GA5/EE5*100</f>
        <v>98.714248722123486</v>
      </c>
      <c r="GH5" s="7">
        <f t="shared" si="22"/>
        <v>20583.000000000004</v>
      </c>
      <c r="GI5" s="7">
        <f t="shared" si="22"/>
        <v>0</v>
      </c>
      <c r="GJ5" s="7">
        <f t="shared" si="22"/>
        <v>690.2</v>
      </c>
      <c r="GK5" s="7">
        <f t="shared" si="22"/>
        <v>10513.000000000002</v>
      </c>
      <c r="GL5" s="7">
        <f t="shared" si="22"/>
        <v>2579.4</v>
      </c>
      <c r="GM5" s="7">
        <f t="shared" si="22"/>
        <v>6800.4</v>
      </c>
      <c r="GN5" s="7">
        <f t="shared" si="22"/>
        <v>2790.26</v>
      </c>
      <c r="GO5" s="7">
        <f t="shared" si="22"/>
        <v>0</v>
      </c>
      <c r="GP5" s="7">
        <f t="shared" si="22"/>
        <v>130</v>
      </c>
      <c r="GQ5" s="7">
        <f t="shared" si="22"/>
        <v>2161.86</v>
      </c>
      <c r="GR5" s="7">
        <f t="shared" si="22"/>
        <v>498.4</v>
      </c>
      <c r="GS5" s="7">
        <f t="shared" si="22"/>
        <v>0</v>
      </c>
      <c r="GT5" s="11">
        <f>GN5/GH5*100</f>
        <v>13.556138560948355</v>
      </c>
      <c r="GU5" s="7">
        <f t="shared" ref="GU5:GZ5" si="23">GU8+GU22+GU38</f>
        <v>5642.2599999999993</v>
      </c>
      <c r="GV5" s="7">
        <f t="shared" si="23"/>
        <v>0</v>
      </c>
      <c r="GW5" s="7">
        <f t="shared" si="23"/>
        <v>384.8</v>
      </c>
      <c r="GX5" s="7">
        <f t="shared" si="23"/>
        <v>4328.66</v>
      </c>
      <c r="GY5" s="7">
        <f t="shared" si="23"/>
        <v>924.2</v>
      </c>
      <c r="GZ5" s="7">
        <f t="shared" si="23"/>
        <v>4.5999999999999996</v>
      </c>
      <c r="HA5" s="11">
        <f>GU5/GH5*100</f>
        <v>27.41223339649224</v>
      </c>
      <c r="HB5" s="7">
        <f t="shared" ref="HB5:HG5" si="24">HB8+HB22+HB38</f>
        <v>19611.660000000003</v>
      </c>
      <c r="HC5" s="7">
        <f t="shared" si="24"/>
        <v>0</v>
      </c>
      <c r="HD5" s="7">
        <f t="shared" si="24"/>
        <v>689.80000000000007</v>
      </c>
      <c r="HE5" s="7">
        <f t="shared" si="24"/>
        <v>10223.860000000002</v>
      </c>
      <c r="HF5" s="7">
        <f t="shared" si="24"/>
        <v>1971.8000000000002</v>
      </c>
      <c r="HG5" s="7">
        <f t="shared" si="24"/>
        <v>6726.2</v>
      </c>
      <c r="HH5" s="12">
        <f>HB5/GH5*100</f>
        <v>95.280862847981339</v>
      </c>
      <c r="HI5" s="7">
        <f t="shared" ref="HI5:HT5" si="25">HI8+HI22+HI38</f>
        <v>7630.6</v>
      </c>
      <c r="HJ5" s="7">
        <f t="shared" si="25"/>
        <v>0</v>
      </c>
      <c r="HK5" s="7">
        <f t="shared" si="25"/>
        <v>609.6</v>
      </c>
      <c r="HL5" s="7">
        <f t="shared" si="25"/>
        <v>4896</v>
      </c>
      <c r="HM5" s="7">
        <f t="shared" si="25"/>
        <v>2096</v>
      </c>
      <c r="HN5" s="7">
        <f t="shared" si="25"/>
        <v>29</v>
      </c>
      <c r="HO5" s="7">
        <f t="shared" si="25"/>
        <v>2872.12</v>
      </c>
      <c r="HP5" s="7">
        <f t="shared" si="25"/>
        <v>0</v>
      </c>
      <c r="HQ5" s="7">
        <f t="shared" si="25"/>
        <v>77.599999999999994</v>
      </c>
      <c r="HR5" s="7">
        <f t="shared" si="25"/>
        <v>2390</v>
      </c>
      <c r="HS5" s="7">
        <f t="shared" si="25"/>
        <v>404.52</v>
      </c>
      <c r="HT5" s="7">
        <f t="shared" si="25"/>
        <v>0</v>
      </c>
      <c r="HU5" s="12">
        <f>HO5/HI5*100</f>
        <v>37.63950410190548</v>
      </c>
      <c r="HV5" s="76"/>
      <c r="HW5" s="76"/>
      <c r="HX5" s="76"/>
      <c r="HY5" s="76"/>
      <c r="HZ5" s="76"/>
      <c r="IA5" s="76"/>
      <c r="IB5" s="76"/>
      <c r="IC5" s="76"/>
      <c r="ID5" s="76"/>
      <c r="IE5" s="76"/>
      <c r="IF5" s="76"/>
      <c r="IG5" s="76"/>
      <c r="IH5" s="76"/>
    </row>
    <row r="6" spans="2:242" s="3" customFormat="1" ht="32.25" customHeight="1">
      <c r="B6" s="118" t="s">
        <v>55</v>
      </c>
      <c r="C6" s="119"/>
      <c r="D6" s="9"/>
      <c r="E6" s="9"/>
      <c r="F6" s="9"/>
      <c r="G6" s="9"/>
      <c r="H6" s="9"/>
      <c r="I6" s="9"/>
      <c r="J6" s="10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10"/>
      <c r="X6" s="9"/>
      <c r="Y6" s="9"/>
      <c r="Z6" s="9"/>
      <c r="AA6" s="9"/>
      <c r="AB6" s="9"/>
      <c r="AC6" s="9"/>
      <c r="AD6" s="10"/>
      <c r="AE6" s="9"/>
      <c r="AF6" s="9"/>
      <c r="AG6" s="9"/>
      <c r="AH6" s="9"/>
      <c r="AI6" s="9"/>
      <c r="AJ6" s="9"/>
      <c r="AK6" s="10"/>
      <c r="AL6" s="9"/>
      <c r="AM6" s="9"/>
      <c r="AN6" s="9"/>
      <c r="AO6" s="9"/>
      <c r="AP6" s="9"/>
      <c r="AQ6" s="9"/>
      <c r="AR6" s="10"/>
      <c r="AS6" s="9">
        <f>AU6+AX6</f>
        <v>70162.8</v>
      </c>
      <c r="AT6" s="9"/>
      <c r="AU6" s="9">
        <v>63266.5</v>
      </c>
      <c r="AV6" s="9"/>
      <c r="AW6" s="9"/>
      <c r="AX6" s="9">
        <v>6896.3</v>
      </c>
      <c r="AY6" s="9"/>
      <c r="AZ6" s="9"/>
      <c r="BA6" s="9"/>
      <c r="BB6" s="9"/>
      <c r="BC6" s="9"/>
      <c r="BD6" s="9"/>
      <c r="BE6" s="10"/>
      <c r="BF6" s="9"/>
      <c r="BG6" s="9"/>
      <c r="BH6" s="9"/>
      <c r="BI6" s="9"/>
      <c r="BJ6" s="9"/>
      <c r="BK6" s="9"/>
      <c r="BL6" s="10"/>
      <c r="BM6" s="9"/>
      <c r="BN6" s="9"/>
      <c r="BO6" s="9"/>
      <c r="BP6" s="9"/>
      <c r="BQ6" s="9"/>
      <c r="BR6" s="9"/>
      <c r="BS6" s="10"/>
      <c r="BT6" s="9"/>
      <c r="BU6" s="9"/>
      <c r="BV6" s="9"/>
      <c r="BW6" s="9"/>
      <c r="BX6" s="9"/>
      <c r="BY6" s="9"/>
      <c r="BZ6" s="10"/>
      <c r="CA6" s="9"/>
      <c r="CB6" s="9"/>
      <c r="CC6" s="9"/>
      <c r="CD6" s="9"/>
      <c r="CE6" s="9"/>
      <c r="CF6" s="9"/>
      <c r="CG6" s="10"/>
      <c r="CH6" s="9"/>
      <c r="CI6" s="9"/>
      <c r="CJ6" s="9"/>
      <c r="CK6" s="9"/>
      <c r="CL6" s="9"/>
      <c r="CM6" s="9"/>
      <c r="CN6" s="10"/>
      <c r="CO6" s="9">
        <f>CQ6+CT6</f>
        <v>70162.8</v>
      </c>
      <c r="CP6" s="9"/>
      <c r="CQ6" s="9">
        <v>63266.5</v>
      </c>
      <c r="CR6" s="9"/>
      <c r="CS6" s="9"/>
      <c r="CT6" s="9">
        <v>6896.3</v>
      </c>
      <c r="CU6" s="10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10"/>
      <c r="DI6" s="9"/>
      <c r="DJ6" s="9"/>
      <c r="DK6" s="9"/>
      <c r="DL6" s="9"/>
      <c r="DM6" s="9"/>
      <c r="DN6" s="9"/>
      <c r="DO6" s="10"/>
      <c r="DP6" s="9"/>
      <c r="DQ6" s="9"/>
      <c r="DR6" s="9"/>
      <c r="DS6" s="9"/>
      <c r="DT6" s="9"/>
      <c r="DU6" s="9"/>
      <c r="DV6" s="10"/>
      <c r="DW6" s="24">
        <v>70806.100000000006</v>
      </c>
      <c r="DX6" s="24"/>
      <c r="DY6" s="24">
        <v>62391.1</v>
      </c>
      <c r="DZ6" s="24"/>
      <c r="EA6" s="24"/>
      <c r="EB6" s="24">
        <v>8415</v>
      </c>
      <c r="EC6" s="35" t="e">
        <f>DW6/CV6*100</f>
        <v>#DIV/0!</v>
      </c>
      <c r="ED6" s="13">
        <v>0</v>
      </c>
      <c r="EE6" s="24">
        <f>EG6+EH6+EI6+EJ6</f>
        <v>11823</v>
      </c>
      <c r="EF6" s="15"/>
      <c r="EG6" s="15"/>
      <c r="EH6" s="15"/>
      <c r="EI6" s="15"/>
      <c r="EJ6" s="15">
        <v>11823</v>
      </c>
      <c r="EK6" s="15"/>
      <c r="EL6" s="15"/>
      <c r="EM6" s="15"/>
      <c r="EN6" s="15"/>
      <c r="EO6" s="15"/>
      <c r="EP6" s="15"/>
      <c r="EQ6" s="10"/>
      <c r="ER6" s="15"/>
      <c r="ES6" s="15"/>
      <c r="ET6" s="15"/>
      <c r="EU6" s="15"/>
      <c r="EV6" s="15"/>
      <c r="EW6" s="15"/>
      <c r="EX6" s="10"/>
      <c r="EY6" s="15"/>
      <c r="EZ6" s="15"/>
      <c r="FA6" s="15"/>
      <c r="FB6" s="15"/>
      <c r="FC6" s="15"/>
      <c r="FD6" s="15"/>
      <c r="FE6" s="10"/>
      <c r="FF6" s="15"/>
      <c r="FG6" s="15"/>
      <c r="FH6" s="15"/>
      <c r="FI6" s="15"/>
      <c r="FJ6" s="15"/>
      <c r="FK6" s="15"/>
      <c r="FL6" s="35"/>
      <c r="FM6" s="15"/>
      <c r="FN6" s="15"/>
      <c r="FO6" s="15"/>
      <c r="FP6" s="15"/>
      <c r="FQ6" s="15"/>
      <c r="FR6" s="15"/>
      <c r="FS6" s="10"/>
      <c r="FT6" s="15"/>
      <c r="FU6" s="15"/>
      <c r="FV6" s="15"/>
      <c r="FW6" s="15"/>
      <c r="FX6" s="15"/>
      <c r="FY6" s="15"/>
      <c r="FZ6" s="10"/>
      <c r="GA6" s="34">
        <v>11823</v>
      </c>
      <c r="GB6" s="9"/>
      <c r="GC6" s="9"/>
      <c r="GD6" s="9"/>
      <c r="GE6" s="9"/>
      <c r="GF6" s="9"/>
      <c r="GG6" s="10"/>
      <c r="GH6" s="9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58"/>
      <c r="GU6" s="14"/>
      <c r="GV6" s="14"/>
      <c r="GW6" s="14"/>
      <c r="GX6" s="14"/>
      <c r="GY6" s="14"/>
      <c r="GZ6" s="14"/>
      <c r="HA6" s="58"/>
      <c r="HB6" s="14"/>
      <c r="HC6" s="14"/>
      <c r="HD6" s="14"/>
      <c r="HE6" s="14"/>
      <c r="HF6" s="14"/>
      <c r="HG6" s="14"/>
      <c r="HH6" s="11"/>
      <c r="HI6" s="77"/>
      <c r="HJ6" s="78"/>
      <c r="HK6" s="78"/>
      <c r="HL6" s="78"/>
      <c r="HM6" s="78"/>
      <c r="HN6" s="78"/>
      <c r="HO6" s="79"/>
      <c r="HP6" s="78"/>
      <c r="HQ6" s="78"/>
      <c r="HR6" s="78"/>
      <c r="HS6" s="78"/>
      <c r="HT6" s="78"/>
      <c r="HU6" s="80"/>
      <c r="HV6" s="81"/>
      <c r="HW6" s="81"/>
      <c r="HX6" s="81"/>
      <c r="HY6" s="81"/>
      <c r="HZ6" s="81"/>
      <c r="IA6" s="81"/>
      <c r="IB6" s="81"/>
      <c r="IC6" s="81"/>
      <c r="ID6" s="81"/>
      <c r="IE6" s="81"/>
      <c r="IF6" s="81"/>
      <c r="IG6" s="81"/>
      <c r="IH6" s="81"/>
    </row>
    <row r="7" spans="2:242" s="3" customFormat="1" ht="45.75" customHeight="1">
      <c r="B7" s="118" t="s">
        <v>56</v>
      </c>
      <c r="C7" s="119"/>
      <c r="D7" s="15"/>
      <c r="E7" s="15"/>
      <c r="F7" s="15"/>
      <c r="G7" s="15"/>
      <c r="H7" s="15"/>
      <c r="I7" s="15"/>
      <c r="J7" s="10"/>
      <c r="K7" s="16"/>
      <c r="L7" s="15"/>
      <c r="M7" s="15"/>
      <c r="N7" s="15"/>
      <c r="O7" s="15"/>
      <c r="P7" s="15"/>
      <c r="Q7" s="16"/>
      <c r="R7" s="15"/>
      <c r="S7" s="15"/>
      <c r="T7" s="15"/>
      <c r="U7" s="15"/>
      <c r="V7" s="15"/>
      <c r="W7" s="8"/>
      <c r="X7" s="16"/>
      <c r="Y7" s="15"/>
      <c r="Z7" s="15"/>
      <c r="AA7" s="15"/>
      <c r="AB7" s="15"/>
      <c r="AC7" s="15"/>
      <c r="AD7" s="8"/>
      <c r="AE7" s="16"/>
      <c r="AF7" s="15"/>
      <c r="AG7" s="15"/>
      <c r="AH7" s="15"/>
      <c r="AI7" s="15"/>
      <c r="AJ7" s="15"/>
      <c r="AK7" s="8"/>
      <c r="AL7" s="15"/>
      <c r="AM7" s="15"/>
      <c r="AN7" s="15"/>
      <c r="AO7" s="15"/>
      <c r="AP7" s="15"/>
      <c r="AQ7" s="15"/>
      <c r="AR7" s="10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0"/>
      <c r="BF7" s="15"/>
      <c r="BG7" s="15"/>
      <c r="BH7" s="15"/>
      <c r="BI7" s="15"/>
      <c r="BJ7" s="15"/>
      <c r="BK7" s="15"/>
      <c r="BL7" s="10"/>
      <c r="BM7" s="15"/>
      <c r="BN7" s="15"/>
      <c r="BO7" s="15"/>
      <c r="BP7" s="15"/>
      <c r="BQ7" s="15"/>
      <c r="BR7" s="15"/>
      <c r="BS7" s="10"/>
      <c r="BT7" s="15"/>
      <c r="BU7" s="15"/>
      <c r="BV7" s="15"/>
      <c r="BW7" s="15"/>
      <c r="BX7" s="15"/>
      <c r="BY7" s="15"/>
      <c r="BZ7" s="10"/>
      <c r="CA7" s="15"/>
      <c r="CB7" s="15"/>
      <c r="CC7" s="15"/>
      <c r="CD7" s="15"/>
      <c r="CE7" s="15"/>
      <c r="CF7" s="15"/>
      <c r="CG7" s="10"/>
      <c r="CH7" s="15"/>
      <c r="CI7" s="15"/>
      <c r="CJ7" s="15"/>
      <c r="CK7" s="15"/>
      <c r="CL7" s="15"/>
      <c r="CM7" s="15"/>
      <c r="CN7" s="10"/>
      <c r="CO7" s="15"/>
      <c r="CP7" s="15"/>
      <c r="CQ7" s="15"/>
      <c r="CR7" s="15"/>
      <c r="CS7" s="15"/>
      <c r="CT7" s="15"/>
      <c r="CU7" s="10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0"/>
      <c r="DI7" s="15"/>
      <c r="DJ7" s="15"/>
      <c r="DK7" s="15"/>
      <c r="DL7" s="15"/>
      <c r="DM7" s="15"/>
      <c r="DN7" s="15"/>
      <c r="DO7" s="10"/>
      <c r="DP7" s="15"/>
      <c r="DQ7" s="15"/>
      <c r="DR7" s="15"/>
      <c r="DS7" s="15"/>
      <c r="DT7" s="15"/>
      <c r="DU7" s="15"/>
      <c r="DV7" s="10"/>
      <c r="DW7" s="15"/>
      <c r="DX7" s="15"/>
      <c r="DY7" s="15"/>
      <c r="DZ7" s="15"/>
      <c r="EA7" s="15"/>
      <c r="EB7" s="15"/>
      <c r="EC7" s="10"/>
      <c r="ED7" s="13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0"/>
      <c r="ER7" s="15"/>
      <c r="ES7" s="15"/>
      <c r="ET7" s="15"/>
      <c r="EU7" s="15"/>
      <c r="EV7" s="15"/>
      <c r="EW7" s="15"/>
      <c r="EX7" s="10"/>
      <c r="EY7" s="15"/>
      <c r="EZ7" s="15"/>
      <c r="FA7" s="15"/>
      <c r="FB7" s="15"/>
      <c r="FC7" s="15"/>
      <c r="FD7" s="15"/>
      <c r="FE7" s="10"/>
      <c r="FF7" s="15"/>
      <c r="FG7" s="15"/>
      <c r="FH7" s="15"/>
      <c r="FI7" s="15"/>
      <c r="FJ7" s="15"/>
      <c r="FK7" s="15"/>
      <c r="FL7" s="10"/>
      <c r="FM7" s="15"/>
      <c r="FN7" s="15"/>
      <c r="FO7" s="15"/>
      <c r="FP7" s="15"/>
      <c r="FQ7" s="15"/>
      <c r="FR7" s="15"/>
      <c r="FS7" s="10"/>
      <c r="FT7" s="15"/>
      <c r="FU7" s="15"/>
      <c r="FV7" s="15"/>
      <c r="FW7" s="15"/>
      <c r="FX7" s="15"/>
      <c r="FY7" s="15"/>
      <c r="FZ7" s="10"/>
      <c r="GA7" s="15"/>
      <c r="GB7" s="15"/>
      <c r="GC7" s="15"/>
      <c r="GD7" s="15"/>
      <c r="GE7" s="15"/>
      <c r="GF7" s="15"/>
      <c r="GG7" s="10"/>
      <c r="GH7" s="15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58"/>
      <c r="GU7" s="14"/>
      <c r="GV7" s="14"/>
      <c r="GW7" s="14"/>
      <c r="GX7" s="14"/>
      <c r="GY7" s="14"/>
      <c r="GZ7" s="14"/>
      <c r="HA7" s="58"/>
      <c r="HB7" s="14"/>
      <c r="HC7" s="14"/>
      <c r="HD7" s="14"/>
      <c r="HE7" s="14"/>
      <c r="HF7" s="14"/>
      <c r="HG7" s="14"/>
      <c r="HH7" s="11"/>
      <c r="HI7" s="82"/>
      <c r="HJ7" s="78"/>
      <c r="HK7" s="78"/>
      <c r="HL7" s="78"/>
      <c r="HM7" s="78"/>
      <c r="HN7" s="78"/>
      <c r="HO7" s="79"/>
      <c r="HP7" s="78"/>
      <c r="HQ7" s="78"/>
      <c r="HR7" s="78"/>
      <c r="HS7" s="78"/>
      <c r="HT7" s="78"/>
      <c r="HU7" s="80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</row>
    <row r="8" spans="2:242" s="17" customFormat="1" ht="60.75" customHeight="1">
      <c r="B8" s="112" t="s">
        <v>57</v>
      </c>
      <c r="C8" s="113"/>
      <c r="D8" s="18">
        <f t="shared" ref="D8:I8" si="26">SUM(D9:D19)</f>
        <v>9039</v>
      </c>
      <c r="E8" s="18">
        <f t="shared" si="26"/>
        <v>0</v>
      </c>
      <c r="F8" s="18">
        <f t="shared" si="26"/>
        <v>0</v>
      </c>
      <c r="G8" s="18">
        <f t="shared" si="26"/>
        <v>6</v>
      </c>
      <c r="H8" s="18">
        <f t="shared" si="26"/>
        <v>8975.7999999999993</v>
      </c>
      <c r="I8" s="18">
        <f t="shared" si="26"/>
        <v>0</v>
      </c>
      <c r="J8" s="8" t="e">
        <f>D8/#REF!*100</f>
        <v>#REF!</v>
      </c>
      <c r="K8" s="18">
        <f t="shared" ref="K8:V8" si="27">SUM(K9:K19)</f>
        <v>1902.3</v>
      </c>
      <c r="L8" s="18">
        <f t="shared" si="27"/>
        <v>0</v>
      </c>
      <c r="M8" s="18">
        <f t="shared" si="27"/>
        <v>0</v>
      </c>
      <c r="N8" s="18">
        <f t="shared" si="27"/>
        <v>0</v>
      </c>
      <c r="O8" s="18">
        <f t="shared" si="27"/>
        <v>1902.3</v>
      </c>
      <c r="P8" s="18">
        <f t="shared" si="27"/>
        <v>0</v>
      </c>
      <c r="Q8" s="18">
        <f t="shared" si="27"/>
        <v>259.72399999999999</v>
      </c>
      <c r="R8" s="18">
        <f t="shared" si="27"/>
        <v>0</v>
      </c>
      <c r="S8" s="18">
        <f t="shared" si="27"/>
        <v>0</v>
      </c>
      <c r="T8" s="18">
        <f t="shared" si="27"/>
        <v>0</v>
      </c>
      <c r="U8" s="18">
        <f t="shared" si="27"/>
        <v>259.72399999999999</v>
      </c>
      <c r="V8" s="18">
        <f t="shared" si="27"/>
        <v>0</v>
      </c>
      <c r="W8" s="8">
        <f t="shared" ref="W8:W19" si="28">Q8/K8*100</f>
        <v>13.653156705041267</v>
      </c>
      <c r="X8" s="18">
        <f t="shared" ref="X8:AC8" si="29">SUM(X9:X19)</f>
        <v>380.642</v>
      </c>
      <c r="Y8" s="18">
        <f t="shared" si="29"/>
        <v>0</v>
      </c>
      <c r="Z8" s="18">
        <f t="shared" si="29"/>
        <v>0</v>
      </c>
      <c r="AA8" s="18">
        <f t="shared" si="29"/>
        <v>0</v>
      </c>
      <c r="AB8" s="18">
        <f t="shared" si="29"/>
        <v>380.642</v>
      </c>
      <c r="AC8" s="18">
        <f t="shared" si="29"/>
        <v>0</v>
      </c>
      <c r="AD8" s="8">
        <f t="shared" ref="AD8:AD19" si="30">X8/K8*100</f>
        <v>20.009567365820324</v>
      </c>
      <c r="AE8" s="18">
        <f t="shared" ref="AE8:AJ8" si="31">SUM(AE9:AE19)</f>
        <v>912.7</v>
      </c>
      <c r="AF8" s="18">
        <f t="shared" si="31"/>
        <v>0</v>
      </c>
      <c r="AG8" s="18">
        <f t="shared" si="31"/>
        <v>0</v>
      </c>
      <c r="AH8" s="18">
        <f t="shared" si="31"/>
        <v>0</v>
      </c>
      <c r="AI8" s="18">
        <f t="shared" si="31"/>
        <v>912.7</v>
      </c>
      <c r="AJ8" s="18">
        <f t="shared" si="31"/>
        <v>0</v>
      </c>
      <c r="AK8" s="8">
        <f t="shared" ref="AK8:AK19" si="32">AE8/K8*100</f>
        <v>47.978762550596649</v>
      </c>
      <c r="AL8" s="18">
        <f t="shared" ref="AL8:AQ8" si="33">SUM(AL9:AL19)</f>
        <v>1266</v>
      </c>
      <c r="AM8" s="18">
        <f t="shared" si="33"/>
        <v>0</v>
      </c>
      <c r="AN8" s="18">
        <f t="shared" si="33"/>
        <v>0</v>
      </c>
      <c r="AO8" s="18">
        <f t="shared" si="33"/>
        <v>0</v>
      </c>
      <c r="AP8" s="18">
        <f t="shared" si="33"/>
        <v>1266</v>
      </c>
      <c r="AQ8" s="18">
        <f t="shared" si="33"/>
        <v>0</v>
      </c>
      <c r="AR8" s="8">
        <f t="shared" ref="AR8:AR19" si="34">AL8/K8*100</f>
        <v>66.551017189717712</v>
      </c>
      <c r="AS8" s="18">
        <f t="shared" ref="AS8:BD8" si="35">SUM(AS9:AS19)</f>
        <v>72124.7</v>
      </c>
      <c r="AT8" s="18">
        <f t="shared" si="35"/>
        <v>0</v>
      </c>
      <c r="AU8" s="18">
        <f t="shared" si="35"/>
        <v>63266.5</v>
      </c>
      <c r="AV8" s="18">
        <f t="shared" si="35"/>
        <v>0</v>
      </c>
      <c r="AW8" s="18">
        <f t="shared" si="35"/>
        <v>1961.9</v>
      </c>
      <c r="AX8" s="18">
        <f t="shared" si="35"/>
        <v>6896.3</v>
      </c>
      <c r="AY8" s="18">
        <f t="shared" si="35"/>
        <v>259.72399999999999</v>
      </c>
      <c r="AZ8" s="18">
        <f t="shared" si="35"/>
        <v>0</v>
      </c>
      <c r="BA8" s="18">
        <f t="shared" si="35"/>
        <v>0</v>
      </c>
      <c r="BB8" s="18">
        <f t="shared" si="35"/>
        <v>0</v>
      </c>
      <c r="BC8" s="18">
        <f t="shared" si="35"/>
        <v>259.72399999999999</v>
      </c>
      <c r="BD8" s="18">
        <f t="shared" si="35"/>
        <v>0</v>
      </c>
      <c r="BE8" s="8">
        <f>AY8/AS8*100</f>
        <v>0.36010409748671401</v>
      </c>
      <c r="BF8" s="18">
        <f t="shared" ref="BF8:BK8" si="36">SUM(BF9:BF19)</f>
        <v>380.642</v>
      </c>
      <c r="BG8" s="18">
        <f t="shared" si="36"/>
        <v>0</v>
      </c>
      <c r="BH8" s="18">
        <f t="shared" si="36"/>
        <v>0</v>
      </c>
      <c r="BI8" s="18">
        <f t="shared" si="36"/>
        <v>0</v>
      </c>
      <c r="BJ8" s="18">
        <f t="shared" si="36"/>
        <v>380.642</v>
      </c>
      <c r="BK8" s="18">
        <f t="shared" si="36"/>
        <v>0</v>
      </c>
      <c r="BL8" s="8">
        <f t="shared" ref="BL8:BL19" si="37">BF8/AS8*100</f>
        <v>0.52775540140894872</v>
      </c>
      <c r="BM8" s="18">
        <f t="shared" ref="BM8:BR8" si="38">SUM(BM9:BM19)</f>
        <v>912.7</v>
      </c>
      <c r="BN8" s="18">
        <f t="shared" si="38"/>
        <v>0</v>
      </c>
      <c r="BO8" s="18">
        <f t="shared" si="38"/>
        <v>0</v>
      </c>
      <c r="BP8" s="18">
        <f t="shared" si="38"/>
        <v>0</v>
      </c>
      <c r="BQ8" s="18">
        <f t="shared" si="38"/>
        <v>912.7</v>
      </c>
      <c r="BR8" s="18">
        <f t="shared" si="38"/>
        <v>0</v>
      </c>
      <c r="BS8" s="8">
        <f t="shared" ref="BS8:BS19" si="39">BM8/AS8*100</f>
        <v>1.2654472046330869</v>
      </c>
      <c r="BT8" s="18">
        <f t="shared" ref="BT8:BY8" si="40">SUM(BT9:BT19)</f>
        <v>146.74</v>
      </c>
      <c r="BU8" s="18">
        <f t="shared" si="40"/>
        <v>0</v>
      </c>
      <c r="BV8" s="18">
        <f t="shared" si="40"/>
        <v>0</v>
      </c>
      <c r="BW8" s="18">
        <f t="shared" si="40"/>
        <v>0</v>
      </c>
      <c r="BX8" s="18">
        <f t="shared" si="40"/>
        <v>146.74</v>
      </c>
      <c r="BY8" s="18">
        <f t="shared" si="40"/>
        <v>0</v>
      </c>
      <c r="BZ8" s="8">
        <f t="shared" ref="BZ8:BZ19" si="41">BT8/AS8*100</f>
        <v>0.20345318594046147</v>
      </c>
      <c r="CA8" s="18">
        <f t="shared" ref="CA8:CF8" si="42">SUM(CA9:CA19)</f>
        <v>400.81</v>
      </c>
      <c r="CB8" s="18">
        <f t="shared" si="42"/>
        <v>0</v>
      </c>
      <c r="CC8" s="18">
        <f t="shared" si="42"/>
        <v>0</v>
      </c>
      <c r="CD8" s="18">
        <f t="shared" si="42"/>
        <v>0</v>
      </c>
      <c r="CE8" s="18">
        <f t="shared" si="42"/>
        <v>400.81</v>
      </c>
      <c r="CF8" s="18">
        <f t="shared" si="42"/>
        <v>0</v>
      </c>
      <c r="CG8" s="8">
        <f t="shared" ref="CG8:CG19" si="43">CA8/AS8*100</f>
        <v>0.55571808270952949</v>
      </c>
      <c r="CH8" s="18">
        <f t="shared" ref="CH8:CM8" si="44">SUM(CH9:CH19)</f>
        <v>1623.1</v>
      </c>
      <c r="CI8" s="18">
        <f t="shared" si="44"/>
        <v>0</v>
      </c>
      <c r="CJ8" s="18">
        <f t="shared" si="44"/>
        <v>0</v>
      </c>
      <c r="CK8" s="18">
        <f t="shared" si="44"/>
        <v>0</v>
      </c>
      <c r="CL8" s="18">
        <f t="shared" si="44"/>
        <v>1623.1</v>
      </c>
      <c r="CM8" s="18">
        <f t="shared" si="44"/>
        <v>0</v>
      </c>
      <c r="CN8" s="8">
        <f t="shared" ref="CN8:CN19" si="45">CH8/AS8*100</f>
        <v>2.2504079739673095</v>
      </c>
      <c r="CO8" s="18">
        <f t="shared" ref="CO8:CT8" si="46">SUM(CO9:CO19)</f>
        <v>72107.7</v>
      </c>
      <c r="CP8" s="18">
        <f t="shared" si="46"/>
        <v>0</v>
      </c>
      <c r="CQ8" s="18">
        <f t="shared" si="46"/>
        <v>63266.5</v>
      </c>
      <c r="CR8" s="18">
        <f t="shared" si="46"/>
        <v>0</v>
      </c>
      <c r="CS8" s="18">
        <f t="shared" si="46"/>
        <v>1944.9</v>
      </c>
      <c r="CT8" s="18">
        <f t="shared" si="46"/>
        <v>6896.3</v>
      </c>
      <c r="CU8" s="8">
        <v>99.9</v>
      </c>
      <c r="CV8" s="18">
        <f t="shared" ref="CV8:DG8" si="47">SUM(CV9:CV19)</f>
        <v>75215.290000000008</v>
      </c>
      <c r="CW8" s="18">
        <f t="shared" si="47"/>
        <v>0</v>
      </c>
      <c r="CX8" s="18">
        <f t="shared" si="47"/>
        <v>62391.1</v>
      </c>
      <c r="CY8" s="18">
        <f t="shared" si="47"/>
        <v>0</v>
      </c>
      <c r="CZ8" s="18">
        <f t="shared" si="47"/>
        <v>4409.1899999999996</v>
      </c>
      <c r="DA8" s="18">
        <f t="shared" si="47"/>
        <v>8415</v>
      </c>
      <c r="DB8" s="18">
        <f t="shared" si="47"/>
        <v>258</v>
      </c>
      <c r="DC8" s="18">
        <f t="shared" si="47"/>
        <v>0</v>
      </c>
      <c r="DD8" s="18">
        <f t="shared" si="47"/>
        <v>0</v>
      </c>
      <c r="DE8" s="18">
        <f t="shared" si="47"/>
        <v>0</v>
      </c>
      <c r="DF8" s="18">
        <f t="shared" si="47"/>
        <v>258</v>
      </c>
      <c r="DG8" s="18">
        <f t="shared" si="47"/>
        <v>0</v>
      </c>
      <c r="DH8" s="8">
        <f t="shared" ref="DH8:DH19" si="48">DB8/CV8*100</f>
        <v>0.34301536296675844</v>
      </c>
      <c r="DI8" s="18">
        <f t="shared" ref="DI8:DN8" si="49">SUM(DI9:DI19)</f>
        <v>1115.5099999999998</v>
      </c>
      <c r="DJ8" s="18">
        <f t="shared" si="49"/>
        <v>0</v>
      </c>
      <c r="DK8" s="18">
        <f t="shared" si="49"/>
        <v>0</v>
      </c>
      <c r="DL8" s="18">
        <f t="shared" si="49"/>
        <v>0</v>
      </c>
      <c r="DM8" s="18">
        <f t="shared" si="49"/>
        <v>1115.5099999999998</v>
      </c>
      <c r="DN8" s="18">
        <f t="shared" si="49"/>
        <v>0</v>
      </c>
      <c r="DO8" s="8">
        <f t="shared" ref="DO8:DO19" si="50">DI8/CV8*100</f>
        <v>1.4830894090815838</v>
      </c>
      <c r="DP8" s="18">
        <f t="shared" ref="DP8:DU8" si="51">SUM(DP9:DP19)</f>
        <v>1483.54</v>
      </c>
      <c r="DQ8" s="18">
        <f t="shared" si="51"/>
        <v>0</v>
      </c>
      <c r="DR8" s="18">
        <f t="shared" si="51"/>
        <v>0</v>
      </c>
      <c r="DS8" s="18">
        <f t="shared" si="51"/>
        <v>0</v>
      </c>
      <c r="DT8" s="18">
        <f t="shared" si="51"/>
        <v>1483.54</v>
      </c>
      <c r="DU8" s="18">
        <f t="shared" si="51"/>
        <v>0</v>
      </c>
      <c r="DV8" s="8">
        <f>DP8/CV8*100</f>
        <v>1.9723915177352902</v>
      </c>
      <c r="DW8" s="18">
        <f t="shared" ref="DW8:EB8" si="52">SUM(DW9:DW19)</f>
        <v>73126.240000000005</v>
      </c>
      <c r="DX8" s="18">
        <f t="shared" si="52"/>
        <v>0</v>
      </c>
      <c r="DY8" s="18">
        <f t="shared" si="52"/>
        <v>62391.1</v>
      </c>
      <c r="DZ8" s="18">
        <f t="shared" si="52"/>
        <v>0</v>
      </c>
      <c r="EA8" s="18">
        <f t="shared" si="52"/>
        <v>2320.14</v>
      </c>
      <c r="EB8" s="18">
        <f t="shared" si="52"/>
        <v>8415</v>
      </c>
      <c r="EC8" s="8">
        <f t="shared" ref="EC8:EC19" si="53">DW8/CV8*100</f>
        <v>97.222572697652296</v>
      </c>
      <c r="ED8" s="18">
        <f t="shared" ref="ED8:EP8" si="54">SUM(ED9:ED19)</f>
        <v>0</v>
      </c>
      <c r="EE8" s="18">
        <f t="shared" si="54"/>
        <v>16636.5</v>
      </c>
      <c r="EF8" s="18">
        <f t="shared" si="54"/>
        <v>0</v>
      </c>
      <c r="EG8" s="18">
        <f t="shared" si="54"/>
        <v>0</v>
      </c>
      <c r="EH8" s="18">
        <f t="shared" si="54"/>
        <v>0</v>
      </c>
      <c r="EI8" s="18">
        <f t="shared" si="54"/>
        <v>4813.5</v>
      </c>
      <c r="EJ8" s="18">
        <f t="shared" si="54"/>
        <v>11823</v>
      </c>
      <c r="EK8" s="18">
        <f t="shared" si="54"/>
        <v>258</v>
      </c>
      <c r="EL8" s="18">
        <f t="shared" si="54"/>
        <v>0</v>
      </c>
      <c r="EM8" s="18">
        <f t="shared" si="54"/>
        <v>0</v>
      </c>
      <c r="EN8" s="18">
        <f t="shared" si="54"/>
        <v>0</v>
      </c>
      <c r="EO8" s="18">
        <f t="shared" si="54"/>
        <v>258</v>
      </c>
      <c r="EP8" s="18">
        <f t="shared" si="54"/>
        <v>0</v>
      </c>
      <c r="EQ8" s="8">
        <f>EK8/EE8*100</f>
        <v>1.5508069605986836</v>
      </c>
      <c r="ER8" s="18">
        <f t="shared" ref="ER8:EW8" si="55">SUM(ER9:ER19)</f>
        <v>1115.5099999999998</v>
      </c>
      <c r="ES8" s="18">
        <f t="shared" si="55"/>
        <v>0</v>
      </c>
      <c r="ET8" s="18">
        <f t="shared" si="55"/>
        <v>0</v>
      </c>
      <c r="EU8" s="18">
        <f t="shared" si="55"/>
        <v>0</v>
      </c>
      <c r="EV8" s="18">
        <f t="shared" si="55"/>
        <v>1115.5099999999998</v>
      </c>
      <c r="EW8" s="18">
        <f t="shared" si="55"/>
        <v>0</v>
      </c>
      <c r="EX8" s="8">
        <f>ER8/EE8*100</f>
        <v>6.7051964054939424</v>
      </c>
      <c r="EY8" s="18">
        <f t="shared" ref="EY8:FD8" si="56">SUM(EY9:EY19)</f>
        <v>1483.54</v>
      </c>
      <c r="EZ8" s="18">
        <f t="shared" si="56"/>
        <v>0</v>
      </c>
      <c r="FA8" s="18">
        <f t="shared" si="56"/>
        <v>0</v>
      </c>
      <c r="FB8" s="18">
        <f t="shared" si="56"/>
        <v>0</v>
      </c>
      <c r="FC8" s="18">
        <f t="shared" si="56"/>
        <v>1483.54</v>
      </c>
      <c r="FD8" s="18">
        <f t="shared" si="56"/>
        <v>0</v>
      </c>
      <c r="FE8" s="8">
        <f>EY8/EE8*100</f>
        <v>8.9173804586301202</v>
      </c>
      <c r="FF8" s="18">
        <f t="shared" ref="FF8:FK8" si="57">SUM(FF9:FF19)</f>
        <v>428.29999999999995</v>
      </c>
      <c r="FG8" s="18">
        <f t="shared" si="57"/>
        <v>0</v>
      </c>
      <c r="FH8" s="18">
        <f t="shared" si="57"/>
        <v>0</v>
      </c>
      <c r="FI8" s="18">
        <f t="shared" si="57"/>
        <v>0</v>
      </c>
      <c r="FJ8" s="18">
        <f t="shared" si="57"/>
        <v>428.29999999999995</v>
      </c>
      <c r="FK8" s="18">
        <f t="shared" si="57"/>
        <v>0</v>
      </c>
      <c r="FL8" s="8">
        <f>FF8/EE8*100</f>
        <v>2.5744597721876596</v>
      </c>
      <c r="FM8" s="18">
        <f t="shared" ref="FM8:FR8" si="58">SUM(FM9:FM19)</f>
        <v>779.14</v>
      </c>
      <c r="FN8" s="18">
        <f t="shared" si="58"/>
        <v>0</v>
      </c>
      <c r="FO8" s="18">
        <f t="shared" si="58"/>
        <v>0</v>
      </c>
      <c r="FP8" s="18">
        <f t="shared" si="58"/>
        <v>0</v>
      </c>
      <c r="FQ8" s="18">
        <f t="shared" si="58"/>
        <v>779.14</v>
      </c>
      <c r="FR8" s="18">
        <f t="shared" si="58"/>
        <v>0</v>
      </c>
      <c r="FS8" s="8">
        <f t="shared" ref="FS8:FS19" si="59">FM8/EE8*100</f>
        <v>4.6833168034141792</v>
      </c>
      <c r="FT8" s="18">
        <f t="shared" ref="FT8:FY8" si="60">SUM(FT9:FT19)</f>
        <v>4297.18</v>
      </c>
      <c r="FU8" s="18">
        <f t="shared" si="60"/>
        <v>0</v>
      </c>
      <c r="FV8" s="18">
        <f t="shared" si="60"/>
        <v>0</v>
      </c>
      <c r="FW8" s="18">
        <f t="shared" si="60"/>
        <v>0</v>
      </c>
      <c r="FX8" s="18">
        <f t="shared" si="60"/>
        <v>4297.18</v>
      </c>
      <c r="FY8" s="18">
        <f t="shared" si="60"/>
        <v>0</v>
      </c>
      <c r="FZ8" s="8">
        <f t="shared" ref="FZ8:FZ15" si="61">FT8/EE8*100</f>
        <v>25.829831995912606</v>
      </c>
      <c r="GA8" s="18">
        <f t="shared" ref="GA8:GS8" si="62">SUM(GA9:GA19)</f>
        <v>16588.13</v>
      </c>
      <c r="GB8" s="18">
        <f t="shared" si="62"/>
        <v>0</v>
      </c>
      <c r="GC8" s="18">
        <f t="shared" si="62"/>
        <v>0</v>
      </c>
      <c r="GD8" s="18">
        <f t="shared" si="62"/>
        <v>0</v>
      </c>
      <c r="GE8" s="18">
        <f t="shared" si="62"/>
        <v>4765.13</v>
      </c>
      <c r="GF8" s="18">
        <f t="shared" si="62"/>
        <v>11823</v>
      </c>
      <c r="GG8" s="8">
        <f t="shared" ref="GG8:GG19" si="63">GA8/EE8*100</f>
        <v>99.709253749286219</v>
      </c>
      <c r="GH8" s="18">
        <f t="shared" si="62"/>
        <v>9264.6</v>
      </c>
      <c r="GI8" s="18">
        <f t="shared" si="62"/>
        <v>0</v>
      </c>
      <c r="GJ8" s="18">
        <f t="shared" si="62"/>
        <v>0</v>
      </c>
      <c r="GK8" s="18">
        <f t="shared" si="62"/>
        <v>0</v>
      </c>
      <c r="GL8" s="18">
        <f t="shared" si="62"/>
        <v>2579.4</v>
      </c>
      <c r="GM8" s="18">
        <f t="shared" si="62"/>
        <v>6685.2</v>
      </c>
      <c r="GN8" s="18">
        <f t="shared" si="62"/>
        <v>498.4</v>
      </c>
      <c r="GO8" s="18">
        <f t="shared" si="62"/>
        <v>0</v>
      </c>
      <c r="GP8" s="18">
        <f t="shared" si="62"/>
        <v>0</v>
      </c>
      <c r="GQ8" s="18">
        <f t="shared" si="62"/>
        <v>0</v>
      </c>
      <c r="GR8" s="18">
        <f t="shared" si="62"/>
        <v>498.4</v>
      </c>
      <c r="GS8" s="18">
        <f t="shared" si="62"/>
        <v>0</v>
      </c>
      <c r="GT8" s="18">
        <f t="shared" ref="GT8:GT19" si="64">GN8/GH8*100</f>
        <v>5.3796170368931193</v>
      </c>
      <c r="GU8" s="18">
        <f t="shared" ref="GU8:GZ8" si="65">SUM(GU9:GU19)</f>
        <v>931.40000000000009</v>
      </c>
      <c r="GV8" s="18">
        <f t="shared" si="65"/>
        <v>0</v>
      </c>
      <c r="GW8" s="18">
        <f t="shared" si="65"/>
        <v>0</v>
      </c>
      <c r="GX8" s="18">
        <f t="shared" si="65"/>
        <v>7.2</v>
      </c>
      <c r="GY8" s="18">
        <f t="shared" si="65"/>
        <v>924.2</v>
      </c>
      <c r="GZ8" s="18">
        <f t="shared" si="65"/>
        <v>0</v>
      </c>
      <c r="HA8" s="11">
        <f t="shared" ref="HA8:HA19" si="66">GU8/GH8*100</f>
        <v>10.053321244306284</v>
      </c>
      <c r="HB8" s="18">
        <f t="shared" ref="HB8:HG8" si="67">SUM(HB9:HB19)</f>
        <v>8657</v>
      </c>
      <c r="HC8" s="18">
        <f t="shared" si="67"/>
        <v>0</v>
      </c>
      <c r="HD8" s="18">
        <f t="shared" si="67"/>
        <v>0</v>
      </c>
      <c r="HE8" s="18">
        <f t="shared" si="67"/>
        <v>0</v>
      </c>
      <c r="HF8" s="18">
        <f t="shared" si="67"/>
        <v>1971.8000000000002</v>
      </c>
      <c r="HG8" s="18">
        <f t="shared" si="67"/>
        <v>6685.2</v>
      </c>
      <c r="HH8" s="12">
        <f>HB8/GH8*100</f>
        <v>93.441702825810069</v>
      </c>
      <c r="HI8" s="18">
        <f t="shared" ref="HI8:HT8" si="68">SUM(HI9:HI19)</f>
        <v>2103.5</v>
      </c>
      <c r="HJ8" s="18">
        <f t="shared" si="68"/>
        <v>0</v>
      </c>
      <c r="HK8" s="18">
        <f t="shared" si="68"/>
        <v>0</v>
      </c>
      <c r="HL8" s="18">
        <f t="shared" si="68"/>
        <v>7.5</v>
      </c>
      <c r="HM8" s="18">
        <f t="shared" si="68"/>
        <v>2096</v>
      </c>
      <c r="HN8" s="18">
        <f t="shared" si="68"/>
        <v>0</v>
      </c>
      <c r="HO8" s="18">
        <f t="shared" si="68"/>
        <v>404.52</v>
      </c>
      <c r="HP8" s="18">
        <f t="shared" si="68"/>
        <v>0</v>
      </c>
      <c r="HQ8" s="18">
        <f t="shared" si="68"/>
        <v>0</v>
      </c>
      <c r="HR8" s="18">
        <f t="shared" si="68"/>
        <v>0</v>
      </c>
      <c r="HS8" s="18">
        <f t="shared" si="68"/>
        <v>404.52</v>
      </c>
      <c r="HT8" s="18">
        <f t="shared" si="68"/>
        <v>0</v>
      </c>
      <c r="HU8" s="12">
        <f>HO8/HI8*100</f>
        <v>19.230805799857379</v>
      </c>
      <c r="HV8" s="76"/>
      <c r="HW8" s="76"/>
      <c r="HX8" s="76"/>
      <c r="HY8" s="76"/>
      <c r="HZ8" s="76"/>
      <c r="IA8" s="76"/>
      <c r="IB8" s="76"/>
      <c r="IC8" s="76"/>
      <c r="ID8" s="76"/>
      <c r="IE8" s="76"/>
      <c r="IF8" s="76"/>
      <c r="IG8" s="76"/>
      <c r="IH8" s="76"/>
    </row>
    <row r="9" spans="2:242" s="1" customFormat="1" ht="78.75" hidden="1" customHeight="1">
      <c r="B9" s="20">
        <v>1</v>
      </c>
      <c r="C9" s="71" t="s">
        <v>58</v>
      </c>
      <c r="D9" s="15"/>
      <c r="E9" s="15"/>
      <c r="F9" s="15"/>
      <c r="G9" s="15"/>
      <c r="H9" s="15"/>
      <c r="I9" s="15"/>
      <c r="J9" s="10" t="e">
        <f>D9/#REF!*100</f>
        <v>#REF!</v>
      </c>
      <c r="K9" s="16"/>
      <c r="L9" s="21"/>
      <c r="M9" s="21"/>
      <c r="N9" s="21"/>
      <c r="O9" s="21"/>
      <c r="P9" s="21"/>
      <c r="Q9" s="16"/>
      <c r="R9" s="21"/>
      <c r="S9" s="21"/>
      <c r="T9" s="21"/>
      <c r="U9" s="21"/>
      <c r="V9" s="21"/>
      <c r="W9" s="8" t="e">
        <f t="shared" si="28"/>
        <v>#DIV/0!</v>
      </c>
      <c r="X9" s="16"/>
      <c r="Y9" s="21"/>
      <c r="Z9" s="21"/>
      <c r="AA9" s="21"/>
      <c r="AB9" s="21"/>
      <c r="AC9" s="21"/>
      <c r="AD9" s="8" t="e">
        <f t="shared" si="30"/>
        <v>#DIV/0!</v>
      </c>
      <c r="AE9" s="16"/>
      <c r="AF9" s="21"/>
      <c r="AG9" s="21"/>
      <c r="AH9" s="21"/>
      <c r="AI9" s="21"/>
      <c r="AJ9" s="21"/>
      <c r="AK9" s="8" t="e">
        <f t="shared" si="32"/>
        <v>#DIV/0!</v>
      </c>
      <c r="AL9" s="15"/>
      <c r="AM9" s="15"/>
      <c r="AN9" s="15"/>
      <c r="AO9" s="15"/>
      <c r="AP9" s="15"/>
      <c r="AQ9" s="15"/>
      <c r="AR9" s="10" t="e">
        <f t="shared" si="34"/>
        <v>#DIV/0!</v>
      </c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0" t="e">
        <f>AY9/AS9*100</f>
        <v>#DIV/0!</v>
      </c>
      <c r="BF9" s="15"/>
      <c r="BG9" s="15"/>
      <c r="BH9" s="15"/>
      <c r="BI9" s="15"/>
      <c r="BJ9" s="15"/>
      <c r="BK9" s="15"/>
      <c r="BL9" s="10" t="e">
        <f t="shared" si="37"/>
        <v>#DIV/0!</v>
      </c>
      <c r="BM9" s="15"/>
      <c r="BN9" s="15"/>
      <c r="BO9" s="15"/>
      <c r="BP9" s="15"/>
      <c r="BQ9" s="15"/>
      <c r="BR9" s="15"/>
      <c r="BS9" s="10" t="e">
        <f t="shared" si="39"/>
        <v>#DIV/0!</v>
      </c>
      <c r="BT9" s="15"/>
      <c r="BU9" s="15"/>
      <c r="BV9" s="15"/>
      <c r="BW9" s="15"/>
      <c r="BX9" s="15"/>
      <c r="BY9" s="15"/>
      <c r="BZ9" s="10" t="e">
        <f t="shared" si="41"/>
        <v>#DIV/0!</v>
      </c>
      <c r="CA9" s="15"/>
      <c r="CB9" s="15"/>
      <c r="CC9" s="15"/>
      <c r="CD9" s="15"/>
      <c r="CE9" s="15"/>
      <c r="CF9" s="15"/>
      <c r="CG9" s="10" t="e">
        <f t="shared" si="43"/>
        <v>#DIV/0!</v>
      </c>
      <c r="CH9" s="15"/>
      <c r="CI9" s="15"/>
      <c r="CJ9" s="15"/>
      <c r="CK9" s="15"/>
      <c r="CL9" s="15"/>
      <c r="CM9" s="15"/>
      <c r="CN9" s="10" t="e">
        <f t="shared" si="45"/>
        <v>#DIV/0!</v>
      </c>
      <c r="CO9" s="15"/>
      <c r="CP9" s="15"/>
      <c r="CQ9" s="15"/>
      <c r="CR9" s="15"/>
      <c r="CS9" s="15"/>
      <c r="CT9" s="15"/>
      <c r="CU9" s="10" t="e">
        <f t="shared" ref="CU9:CU19" si="69">CO9/AS9*100</f>
        <v>#DIV/0!</v>
      </c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0" t="e">
        <f t="shared" si="48"/>
        <v>#DIV/0!</v>
      </c>
      <c r="DI9" s="15"/>
      <c r="DJ9" s="15"/>
      <c r="DK9" s="15"/>
      <c r="DL9" s="15"/>
      <c r="DM9" s="15"/>
      <c r="DN9" s="15"/>
      <c r="DO9" s="10" t="e">
        <f t="shared" si="50"/>
        <v>#DIV/0!</v>
      </c>
      <c r="DP9" s="15"/>
      <c r="DQ9" s="15"/>
      <c r="DR9" s="15"/>
      <c r="DS9" s="15"/>
      <c r="DT9" s="15"/>
      <c r="DU9" s="15"/>
      <c r="DV9" s="10" t="e">
        <f t="shared" ref="DV9:DV19" si="70">DP9/CV9*100</f>
        <v>#DIV/0!</v>
      </c>
      <c r="DW9" s="15"/>
      <c r="DX9" s="15"/>
      <c r="DY9" s="15"/>
      <c r="DZ9" s="15"/>
      <c r="EA9" s="15"/>
      <c r="EB9" s="15"/>
      <c r="EC9" s="10" t="e">
        <f t="shared" si="53"/>
        <v>#DIV/0!</v>
      </c>
      <c r="ED9" s="13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0" t="e">
        <f>EK9/EE9*100</f>
        <v>#DIV/0!</v>
      </c>
      <c r="ER9" s="15"/>
      <c r="ES9" s="15"/>
      <c r="ET9" s="15"/>
      <c r="EU9" s="15"/>
      <c r="EV9" s="15"/>
      <c r="EW9" s="15"/>
      <c r="EX9" s="10" t="e">
        <f>ER9/EE9*100</f>
        <v>#DIV/0!</v>
      </c>
      <c r="EY9" s="15"/>
      <c r="EZ9" s="15"/>
      <c r="FA9" s="15"/>
      <c r="FB9" s="15"/>
      <c r="FC9" s="15"/>
      <c r="FD9" s="15"/>
      <c r="FE9" s="10" t="e">
        <f>EY9/EE9*100</f>
        <v>#DIV/0!</v>
      </c>
      <c r="FF9" s="15"/>
      <c r="FG9" s="15"/>
      <c r="FH9" s="15"/>
      <c r="FI9" s="15"/>
      <c r="FJ9" s="15"/>
      <c r="FK9" s="15"/>
      <c r="FL9" s="10" t="e">
        <f>FF9/EE9*100</f>
        <v>#DIV/0!</v>
      </c>
      <c r="FM9" s="15"/>
      <c r="FN9" s="15"/>
      <c r="FO9" s="15"/>
      <c r="FP9" s="15"/>
      <c r="FQ9" s="15"/>
      <c r="FR9" s="15"/>
      <c r="FS9" s="10" t="e">
        <f t="shared" si="59"/>
        <v>#DIV/0!</v>
      </c>
      <c r="FT9" s="15"/>
      <c r="FU9" s="15"/>
      <c r="FV9" s="15"/>
      <c r="FW9" s="15"/>
      <c r="FX9" s="15"/>
      <c r="FY9" s="15"/>
      <c r="FZ9" s="10" t="e">
        <f t="shared" si="61"/>
        <v>#DIV/0!</v>
      </c>
      <c r="GA9" s="15"/>
      <c r="GB9" s="15"/>
      <c r="GC9" s="15"/>
      <c r="GD9" s="15"/>
      <c r="GE9" s="15"/>
      <c r="GF9" s="15"/>
      <c r="GG9" s="10" t="e">
        <f t="shared" si="63"/>
        <v>#DIV/0!</v>
      </c>
      <c r="GH9" s="15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9" t="e">
        <f t="shared" si="64"/>
        <v>#DIV/0!</v>
      </c>
      <c r="GU9" s="14"/>
      <c r="GV9" s="14"/>
      <c r="GW9" s="14"/>
      <c r="GX9" s="14"/>
      <c r="GY9" s="14"/>
      <c r="GZ9" s="14"/>
      <c r="HA9" s="58" t="e">
        <f t="shared" si="66"/>
        <v>#DIV/0!</v>
      </c>
      <c r="HB9" s="14"/>
      <c r="HC9" s="22"/>
      <c r="HD9" s="22"/>
      <c r="HE9" s="22"/>
      <c r="HF9" s="22"/>
      <c r="HG9" s="22"/>
      <c r="HH9" s="11" t="e">
        <f>HB9/GO9*100</f>
        <v>#DIV/0!</v>
      </c>
      <c r="HI9" s="82"/>
      <c r="HJ9" s="83"/>
      <c r="HK9" s="83"/>
      <c r="HL9" s="83"/>
      <c r="HM9" s="83"/>
      <c r="HN9" s="83"/>
      <c r="HO9" s="79"/>
      <c r="HP9" s="83"/>
      <c r="HQ9" s="83"/>
      <c r="HR9" s="83"/>
      <c r="HS9" s="83"/>
      <c r="HT9" s="83"/>
      <c r="HU9" s="12" t="e">
        <f t="shared" ref="HU9:HU19" si="71">HO9/HI9*100</f>
        <v>#DIV/0!</v>
      </c>
      <c r="HV9" s="81"/>
      <c r="HW9" s="81"/>
      <c r="HX9" s="81"/>
      <c r="HY9" s="81"/>
      <c r="HZ9" s="81"/>
      <c r="IA9" s="81"/>
      <c r="IB9" s="81"/>
      <c r="IC9" s="81"/>
      <c r="ID9" s="81"/>
      <c r="IE9" s="81"/>
      <c r="IF9" s="81"/>
      <c r="IG9" s="81"/>
      <c r="IH9" s="81"/>
    </row>
    <row r="10" spans="2:242" s="23" customFormat="1" ht="40.5" hidden="1" customHeight="1">
      <c r="B10" s="71">
        <v>1</v>
      </c>
      <c r="C10" s="71" t="s">
        <v>59</v>
      </c>
      <c r="D10" s="24">
        <f t="shared" ref="D10:D15" si="72">F10+G10+H10+I10</f>
        <v>0</v>
      </c>
      <c r="E10" s="24"/>
      <c r="F10" s="24"/>
      <c r="G10" s="24"/>
      <c r="H10" s="24"/>
      <c r="I10" s="24"/>
      <c r="J10" s="10"/>
      <c r="K10" s="25">
        <f t="shared" ref="K10:K19" si="73">M10+N10+O10+P10</f>
        <v>0</v>
      </c>
      <c r="L10" s="26"/>
      <c r="M10" s="26"/>
      <c r="N10" s="26"/>
      <c r="O10" s="26"/>
      <c r="P10" s="26"/>
      <c r="Q10" s="25">
        <f t="shared" ref="Q10:Q19" si="74">S10+T10+U10+V10</f>
        <v>0</v>
      </c>
      <c r="R10" s="26"/>
      <c r="S10" s="26"/>
      <c r="T10" s="26"/>
      <c r="U10" s="26"/>
      <c r="V10" s="26"/>
      <c r="W10" s="8"/>
      <c r="X10" s="25">
        <f t="shared" ref="X10:X19" si="75">Z10+AA10+AB10+AC10</f>
        <v>0</v>
      </c>
      <c r="Y10" s="26"/>
      <c r="Z10" s="26"/>
      <c r="AA10" s="26"/>
      <c r="AB10" s="26"/>
      <c r="AC10" s="26"/>
      <c r="AD10" s="8" t="e">
        <f t="shared" si="30"/>
        <v>#DIV/0!</v>
      </c>
      <c r="AE10" s="25">
        <f t="shared" ref="AE10:AE19" si="76">AG10+AH10+AI10+AJ10</f>
        <v>0</v>
      </c>
      <c r="AF10" s="26"/>
      <c r="AG10" s="26"/>
      <c r="AH10" s="26"/>
      <c r="AI10" s="26"/>
      <c r="AJ10" s="26"/>
      <c r="AK10" s="8" t="e">
        <f t="shared" si="32"/>
        <v>#DIV/0!</v>
      </c>
      <c r="AL10" s="24">
        <f t="shared" ref="AL10:AL19" si="77">AN10+AO10+AP10+AQ10</f>
        <v>0</v>
      </c>
      <c r="AM10" s="24"/>
      <c r="AN10" s="24"/>
      <c r="AO10" s="24"/>
      <c r="AP10" s="24"/>
      <c r="AQ10" s="24"/>
      <c r="AR10" s="10" t="e">
        <f t="shared" si="34"/>
        <v>#DIV/0!</v>
      </c>
      <c r="AS10" s="24">
        <f t="shared" ref="AS10:AS19" si="78">AU10+AV10+AW10+AX10</f>
        <v>0</v>
      </c>
      <c r="AT10" s="24"/>
      <c r="AU10" s="24"/>
      <c r="AV10" s="24"/>
      <c r="AW10" s="24"/>
      <c r="AX10" s="24"/>
      <c r="AY10" s="24">
        <f t="shared" ref="AY10:AY19" si="79">BA10+BB10+BC10+BD10</f>
        <v>0</v>
      </c>
      <c r="AZ10" s="24"/>
      <c r="BA10" s="24"/>
      <c r="BB10" s="24"/>
      <c r="BC10" s="24"/>
      <c r="BD10" s="24"/>
      <c r="BE10" s="10"/>
      <c r="BF10" s="24">
        <f t="shared" ref="BF10:BF19" si="80">BH10+BI10+BJ10+BK10</f>
        <v>0</v>
      </c>
      <c r="BG10" s="24"/>
      <c r="BH10" s="24"/>
      <c r="BI10" s="24"/>
      <c r="BJ10" s="24"/>
      <c r="BK10" s="24"/>
      <c r="BL10" s="10" t="e">
        <f t="shared" si="37"/>
        <v>#DIV/0!</v>
      </c>
      <c r="BM10" s="24">
        <f t="shared" ref="BM10:BM19" si="81">BO10+BP10+BQ10+BR10</f>
        <v>0</v>
      </c>
      <c r="BN10" s="24"/>
      <c r="BO10" s="24"/>
      <c r="BP10" s="24"/>
      <c r="BQ10" s="24"/>
      <c r="BR10" s="24"/>
      <c r="BS10" s="10" t="e">
        <f t="shared" si="39"/>
        <v>#DIV/0!</v>
      </c>
      <c r="BT10" s="24">
        <f t="shared" ref="BT10:BT19" si="82">BV10+BW10+BX10+BY10</f>
        <v>0</v>
      </c>
      <c r="BU10" s="24"/>
      <c r="BV10" s="24"/>
      <c r="BW10" s="24"/>
      <c r="BX10" s="24"/>
      <c r="BY10" s="24"/>
      <c r="BZ10" s="10" t="e">
        <f t="shared" si="41"/>
        <v>#DIV/0!</v>
      </c>
      <c r="CA10" s="24">
        <f t="shared" ref="CA10:CA19" si="83">CC10+CD10+CE10+CF10</f>
        <v>0</v>
      </c>
      <c r="CB10" s="24"/>
      <c r="CC10" s="24"/>
      <c r="CD10" s="24"/>
      <c r="CE10" s="24"/>
      <c r="CF10" s="24"/>
      <c r="CG10" s="10" t="e">
        <f t="shared" si="43"/>
        <v>#DIV/0!</v>
      </c>
      <c r="CH10" s="24">
        <f t="shared" ref="CH10:CH19" si="84">CJ10+CK10+CL10+CM10</f>
        <v>0</v>
      </c>
      <c r="CI10" s="24"/>
      <c r="CJ10" s="24"/>
      <c r="CK10" s="24"/>
      <c r="CL10" s="24"/>
      <c r="CM10" s="24"/>
      <c r="CN10" s="10" t="e">
        <f t="shared" si="45"/>
        <v>#DIV/0!</v>
      </c>
      <c r="CO10" s="24">
        <f t="shared" ref="CO10:CO19" si="85">CQ10+CR10+CS10+CT10</f>
        <v>0</v>
      </c>
      <c r="CP10" s="24"/>
      <c r="CQ10" s="24"/>
      <c r="CR10" s="24"/>
      <c r="CS10" s="24"/>
      <c r="CT10" s="24"/>
      <c r="CU10" s="10" t="e">
        <f t="shared" si="69"/>
        <v>#DIV/0!</v>
      </c>
      <c r="CV10" s="24">
        <f t="shared" ref="CV10:CV19" si="86">CX10+CY10+CZ10+DA10</f>
        <v>0</v>
      </c>
      <c r="CW10" s="24"/>
      <c r="CX10" s="24"/>
      <c r="CY10" s="24"/>
      <c r="CZ10" s="24"/>
      <c r="DA10" s="24"/>
      <c r="DB10" s="24">
        <f t="shared" ref="DB10:DB19" si="87">DD10+DE10+DF10+DG10</f>
        <v>0</v>
      </c>
      <c r="DC10" s="24"/>
      <c r="DD10" s="24"/>
      <c r="DE10" s="24"/>
      <c r="DF10" s="24"/>
      <c r="DG10" s="24"/>
      <c r="DH10" s="10" t="e">
        <f t="shared" si="48"/>
        <v>#DIV/0!</v>
      </c>
      <c r="DI10" s="24">
        <f t="shared" ref="DI10:DI19" si="88">DK10+DL10+DM10+DN10</f>
        <v>0</v>
      </c>
      <c r="DJ10" s="24"/>
      <c r="DK10" s="24"/>
      <c r="DL10" s="24"/>
      <c r="DM10" s="24"/>
      <c r="DN10" s="24"/>
      <c r="DO10" s="10" t="e">
        <f t="shared" si="50"/>
        <v>#DIV/0!</v>
      </c>
      <c r="DP10" s="24">
        <f t="shared" ref="DP10:DP15" si="89">DR10+DS10+DT10+DU10</f>
        <v>0</v>
      </c>
      <c r="DQ10" s="24"/>
      <c r="DR10" s="24"/>
      <c r="DS10" s="24"/>
      <c r="DT10" s="24"/>
      <c r="DU10" s="24"/>
      <c r="DV10" s="10" t="e">
        <f t="shared" si="70"/>
        <v>#DIV/0!</v>
      </c>
      <c r="DW10" s="24">
        <f t="shared" ref="DW10:DW15" si="90">DY10+DZ10+EA10+EB10</f>
        <v>0</v>
      </c>
      <c r="DX10" s="24"/>
      <c r="DY10" s="24"/>
      <c r="DZ10" s="24"/>
      <c r="EA10" s="24"/>
      <c r="EB10" s="24"/>
      <c r="EC10" s="10" t="e">
        <f t="shared" si="53"/>
        <v>#DIV/0!</v>
      </c>
      <c r="ED10" s="13"/>
      <c r="EE10" s="24">
        <f t="shared" ref="EE10:EE16" si="91">EG10+EH10+EI10+EJ10</f>
        <v>0</v>
      </c>
      <c r="EF10" s="24"/>
      <c r="EG10" s="24"/>
      <c r="EH10" s="24"/>
      <c r="EI10" s="24"/>
      <c r="EJ10" s="24"/>
      <c r="EK10" s="24">
        <f t="shared" ref="EK10:EK15" si="92">EM10+EN10+EO10+EP10</f>
        <v>0</v>
      </c>
      <c r="EL10" s="24"/>
      <c r="EM10" s="24"/>
      <c r="EN10" s="24"/>
      <c r="EO10" s="24"/>
      <c r="EP10" s="24"/>
      <c r="EQ10" s="10" t="e">
        <f>EK10/EE10*100</f>
        <v>#DIV/0!</v>
      </c>
      <c r="ER10" s="24">
        <f t="shared" ref="ER10:ER15" si="93">ET10+EU10+EV10+EW10</f>
        <v>0</v>
      </c>
      <c r="ES10" s="24"/>
      <c r="ET10" s="24"/>
      <c r="EU10" s="24"/>
      <c r="EV10" s="24"/>
      <c r="EW10" s="24"/>
      <c r="EX10" s="10" t="e">
        <f>ER10/EE10*100</f>
        <v>#DIV/0!</v>
      </c>
      <c r="EY10" s="24">
        <f t="shared" ref="EY10:EY15" si="94">FA10+FB10+FC10+FD10</f>
        <v>0</v>
      </c>
      <c r="EZ10" s="24"/>
      <c r="FA10" s="24"/>
      <c r="FB10" s="24"/>
      <c r="FC10" s="24"/>
      <c r="FD10" s="24"/>
      <c r="FE10" s="10" t="e">
        <f>EY10/EE10*100</f>
        <v>#DIV/0!</v>
      </c>
      <c r="FF10" s="24">
        <f t="shared" ref="FF10:FF15" si="95">FH10+FI10+FJ10+FK10</f>
        <v>0</v>
      </c>
      <c r="FG10" s="24"/>
      <c r="FH10" s="24"/>
      <c r="FI10" s="24"/>
      <c r="FJ10" s="24"/>
      <c r="FK10" s="24"/>
      <c r="FL10" s="10" t="e">
        <f>FF10/EE10*100</f>
        <v>#DIV/0!</v>
      </c>
      <c r="FM10" s="24">
        <f t="shared" ref="FM10:FM15" si="96">FO10+FP10+FQ10+FR10</f>
        <v>0</v>
      </c>
      <c r="FN10" s="24"/>
      <c r="FO10" s="24"/>
      <c r="FP10" s="24"/>
      <c r="FQ10" s="24"/>
      <c r="FR10" s="24"/>
      <c r="FS10" s="10" t="e">
        <f t="shared" si="59"/>
        <v>#DIV/0!</v>
      </c>
      <c r="FT10" s="24">
        <f t="shared" ref="FT10:FT15" si="97">FV10+FW10+FX10+FY10</f>
        <v>0</v>
      </c>
      <c r="FU10" s="24"/>
      <c r="FV10" s="24"/>
      <c r="FW10" s="24"/>
      <c r="FX10" s="24"/>
      <c r="FY10" s="24"/>
      <c r="FZ10" s="10" t="e">
        <f t="shared" si="61"/>
        <v>#DIV/0!</v>
      </c>
      <c r="GA10" s="24">
        <f t="shared" ref="GA10:GA16" si="98">GC10+GD10+GE10+GF10</f>
        <v>0</v>
      </c>
      <c r="GB10" s="24"/>
      <c r="GC10" s="24"/>
      <c r="GD10" s="24"/>
      <c r="GE10" s="24"/>
      <c r="GF10" s="24"/>
      <c r="GG10" s="10" t="e">
        <f t="shared" si="63"/>
        <v>#DIV/0!</v>
      </c>
      <c r="GH10" s="24">
        <f>GJ10+GK10+GL10+GM10</f>
        <v>0</v>
      </c>
      <c r="GI10" s="38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19" t="e">
        <f t="shared" si="64"/>
        <v>#DIV/0!</v>
      </c>
      <c r="GU10" s="38"/>
      <c r="GV10" s="38"/>
      <c r="GW10" s="38"/>
      <c r="GX10" s="38"/>
      <c r="GY10" s="38"/>
      <c r="GZ10" s="38"/>
      <c r="HA10" s="58" t="e">
        <f t="shared" si="66"/>
        <v>#DIV/0!</v>
      </c>
      <c r="HB10" s="38"/>
      <c r="HC10" s="27"/>
      <c r="HD10" s="27"/>
      <c r="HE10" s="27"/>
      <c r="HF10" s="27"/>
      <c r="HG10" s="27"/>
      <c r="HH10" s="11" t="e">
        <f>HB10/GO10*100</f>
        <v>#DIV/0!</v>
      </c>
      <c r="HI10" s="84">
        <f>HK10+HL10+HM10+HN10</f>
        <v>0</v>
      </c>
      <c r="HJ10" s="85"/>
      <c r="HK10" s="85"/>
      <c r="HL10" s="85"/>
      <c r="HM10" s="85"/>
      <c r="HN10" s="85"/>
      <c r="HO10" s="86"/>
      <c r="HP10" s="85"/>
      <c r="HQ10" s="85"/>
      <c r="HR10" s="85"/>
      <c r="HS10" s="85"/>
      <c r="HT10" s="85"/>
      <c r="HU10" s="12" t="e">
        <f t="shared" si="71"/>
        <v>#DIV/0!</v>
      </c>
      <c r="HV10" s="81"/>
      <c r="HW10" s="81"/>
      <c r="HX10" s="81"/>
      <c r="HY10" s="81"/>
      <c r="HZ10" s="81"/>
      <c r="IA10" s="81"/>
      <c r="IB10" s="81"/>
      <c r="IC10" s="81"/>
      <c r="ID10" s="81"/>
      <c r="IE10" s="81"/>
      <c r="IF10" s="81"/>
      <c r="IG10" s="81"/>
      <c r="IH10" s="81"/>
    </row>
    <row r="11" spans="2:242" s="23" customFormat="1" ht="41.25" customHeight="1">
      <c r="B11" s="71">
        <v>1</v>
      </c>
      <c r="C11" s="71" t="s">
        <v>60</v>
      </c>
      <c r="D11" s="24">
        <f t="shared" si="72"/>
        <v>1878</v>
      </c>
      <c r="E11" s="24"/>
      <c r="F11" s="24"/>
      <c r="G11" s="24"/>
      <c r="H11" s="24">
        <v>1878</v>
      </c>
      <c r="I11" s="24"/>
      <c r="J11" s="10" t="e">
        <f>D11/#REF!*100</f>
        <v>#REF!</v>
      </c>
      <c r="K11" s="25">
        <f t="shared" si="73"/>
        <v>733.3</v>
      </c>
      <c r="L11" s="26"/>
      <c r="M11" s="26"/>
      <c r="N11" s="26"/>
      <c r="O11" s="26">
        <v>733.3</v>
      </c>
      <c r="P11" s="26"/>
      <c r="Q11" s="25">
        <f t="shared" si="74"/>
        <v>0.72399999999999998</v>
      </c>
      <c r="R11" s="26"/>
      <c r="S11" s="26"/>
      <c r="T11" s="26"/>
      <c r="U11" s="26">
        <v>0.72399999999999998</v>
      </c>
      <c r="V11" s="26"/>
      <c r="W11" s="8">
        <f t="shared" si="28"/>
        <v>9.8731760534569751E-2</v>
      </c>
      <c r="X11" s="25">
        <f t="shared" si="75"/>
        <v>0.94199999999999995</v>
      </c>
      <c r="Y11" s="26"/>
      <c r="Z11" s="26"/>
      <c r="AA11" s="26"/>
      <c r="AB11" s="26">
        <v>0.94199999999999995</v>
      </c>
      <c r="AC11" s="26"/>
      <c r="AD11" s="8">
        <f t="shared" si="30"/>
        <v>0.12846038456293468</v>
      </c>
      <c r="AE11" s="25">
        <f t="shared" si="76"/>
        <v>270.89999999999998</v>
      </c>
      <c r="AF11" s="26"/>
      <c r="AG11" s="26"/>
      <c r="AH11" s="26"/>
      <c r="AI11" s="26">
        <v>270.89999999999998</v>
      </c>
      <c r="AJ11" s="26"/>
      <c r="AK11" s="8">
        <f t="shared" si="32"/>
        <v>36.942588299468156</v>
      </c>
      <c r="AL11" s="24">
        <f t="shared" si="77"/>
        <v>271</v>
      </c>
      <c r="AM11" s="24"/>
      <c r="AN11" s="24"/>
      <c r="AO11" s="24"/>
      <c r="AP11" s="24">
        <v>271</v>
      </c>
      <c r="AQ11" s="24"/>
      <c r="AR11" s="10">
        <f t="shared" si="34"/>
        <v>36.956225282967409</v>
      </c>
      <c r="AS11" s="24">
        <f t="shared" si="78"/>
        <v>561.9</v>
      </c>
      <c r="AT11" s="24"/>
      <c r="AU11" s="24"/>
      <c r="AV11" s="24"/>
      <c r="AW11" s="24">
        <v>561.9</v>
      </c>
      <c r="AX11" s="24"/>
      <c r="AY11" s="24">
        <f t="shared" si="79"/>
        <v>0.72399999999999998</v>
      </c>
      <c r="AZ11" s="24"/>
      <c r="BA11" s="24"/>
      <c r="BB11" s="24"/>
      <c r="BC11" s="24">
        <v>0.72399999999999998</v>
      </c>
      <c r="BD11" s="24"/>
      <c r="BE11" s="10">
        <f>AY11/AS11*100</f>
        <v>0.12884854956397934</v>
      </c>
      <c r="BF11" s="24">
        <f t="shared" si="80"/>
        <v>0.94199999999999995</v>
      </c>
      <c r="BG11" s="24"/>
      <c r="BH11" s="24"/>
      <c r="BI11" s="24"/>
      <c r="BJ11" s="24">
        <v>0.94199999999999995</v>
      </c>
      <c r="BK11" s="24"/>
      <c r="BL11" s="10">
        <f t="shared" si="37"/>
        <v>0.16764548852108915</v>
      </c>
      <c r="BM11" s="24">
        <f t="shared" si="81"/>
        <v>270.89999999999998</v>
      </c>
      <c r="BN11" s="24"/>
      <c r="BO11" s="24"/>
      <c r="BP11" s="24"/>
      <c r="BQ11" s="24">
        <v>270.89999999999998</v>
      </c>
      <c r="BR11" s="24"/>
      <c r="BS11" s="10">
        <f t="shared" si="39"/>
        <v>48.21142552055526</v>
      </c>
      <c r="BT11" s="24">
        <f t="shared" si="82"/>
        <v>0.54</v>
      </c>
      <c r="BU11" s="24"/>
      <c r="BV11" s="24"/>
      <c r="BW11" s="24"/>
      <c r="BX11" s="24">
        <v>0.54</v>
      </c>
      <c r="BY11" s="24"/>
      <c r="BZ11" s="10">
        <f t="shared" si="41"/>
        <v>9.610250934329953E-2</v>
      </c>
      <c r="CA11" s="24">
        <f t="shared" si="83"/>
        <v>1.61</v>
      </c>
      <c r="CB11" s="24"/>
      <c r="CC11" s="24"/>
      <c r="CD11" s="24"/>
      <c r="CE11" s="24">
        <v>1.61</v>
      </c>
      <c r="CF11" s="24"/>
      <c r="CG11" s="10">
        <f t="shared" si="43"/>
        <v>0.2865278519309486</v>
      </c>
      <c r="CH11" s="24">
        <f t="shared" si="84"/>
        <v>560.9</v>
      </c>
      <c r="CI11" s="24"/>
      <c r="CJ11" s="24"/>
      <c r="CK11" s="24"/>
      <c r="CL11" s="24">
        <v>560.9</v>
      </c>
      <c r="CM11" s="24"/>
      <c r="CN11" s="10">
        <f t="shared" si="45"/>
        <v>99.822032390104994</v>
      </c>
      <c r="CO11" s="24">
        <f t="shared" si="85"/>
        <v>561.9</v>
      </c>
      <c r="CP11" s="24"/>
      <c r="CQ11" s="24"/>
      <c r="CR11" s="24"/>
      <c r="CS11" s="24">
        <v>561.9</v>
      </c>
      <c r="CT11" s="24"/>
      <c r="CU11" s="10">
        <f t="shared" si="69"/>
        <v>100</v>
      </c>
      <c r="CV11" s="24">
        <f t="shared" si="86"/>
        <v>2205</v>
      </c>
      <c r="CW11" s="24"/>
      <c r="CX11" s="24"/>
      <c r="CY11" s="24"/>
      <c r="CZ11" s="24">
        <v>2205</v>
      </c>
      <c r="DA11" s="24"/>
      <c r="DB11" s="24">
        <f t="shared" si="87"/>
        <v>0.8</v>
      </c>
      <c r="DC11" s="24"/>
      <c r="DD11" s="24"/>
      <c r="DE11" s="24"/>
      <c r="DF11" s="24">
        <v>0.8</v>
      </c>
      <c r="DG11" s="24"/>
      <c r="DH11" s="10">
        <f t="shared" si="48"/>
        <v>3.6281179138321996E-2</v>
      </c>
      <c r="DI11" s="24">
        <f t="shared" si="88"/>
        <v>59.18</v>
      </c>
      <c r="DJ11" s="24"/>
      <c r="DK11" s="24"/>
      <c r="DL11" s="24"/>
      <c r="DM11" s="24">
        <v>59.18</v>
      </c>
      <c r="DN11" s="24"/>
      <c r="DO11" s="10">
        <f t="shared" si="50"/>
        <v>2.6839002267573697</v>
      </c>
      <c r="DP11" s="24">
        <f t="shared" si="89"/>
        <v>114.45</v>
      </c>
      <c r="DQ11" s="24"/>
      <c r="DR11" s="24"/>
      <c r="DS11" s="24"/>
      <c r="DT11" s="24">
        <v>114.45</v>
      </c>
      <c r="DU11" s="24"/>
      <c r="DV11" s="10">
        <f t="shared" si="70"/>
        <v>5.1904761904761907</v>
      </c>
      <c r="DW11" s="24">
        <f t="shared" si="90"/>
        <v>115.95</v>
      </c>
      <c r="DX11" s="24"/>
      <c r="DY11" s="24"/>
      <c r="DZ11" s="24"/>
      <c r="EA11" s="24">
        <v>115.95</v>
      </c>
      <c r="EB11" s="24"/>
      <c r="EC11" s="10">
        <f t="shared" si="53"/>
        <v>5.2585034013605449</v>
      </c>
      <c r="ED11" s="13">
        <v>0</v>
      </c>
      <c r="EE11" s="24">
        <f t="shared" si="91"/>
        <v>3026.8</v>
      </c>
      <c r="EF11" s="24"/>
      <c r="EG11" s="24"/>
      <c r="EH11" s="24"/>
      <c r="EI11" s="24">
        <v>3026.8</v>
      </c>
      <c r="EJ11" s="24"/>
      <c r="EK11" s="24">
        <f t="shared" si="92"/>
        <v>0.8</v>
      </c>
      <c r="EL11" s="24"/>
      <c r="EM11" s="24"/>
      <c r="EN11" s="24"/>
      <c r="EO11" s="24">
        <v>0.8</v>
      </c>
      <c r="EP11" s="24"/>
      <c r="EQ11" s="10">
        <f>EK11/EE11*100</f>
        <v>2.6430553720100437E-2</v>
      </c>
      <c r="ER11" s="24">
        <f t="shared" si="93"/>
        <v>59.18</v>
      </c>
      <c r="ES11" s="24"/>
      <c r="ET11" s="24"/>
      <c r="EU11" s="24"/>
      <c r="EV11" s="24">
        <v>59.18</v>
      </c>
      <c r="EW11" s="24"/>
      <c r="EX11" s="10">
        <f>ER11/EE11*100</f>
        <v>1.9552002114444296</v>
      </c>
      <c r="EY11" s="24">
        <f t="shared" si="94"/>
        <v>114.45</v>
      </c>
      <c r="EZ11" s="24"/>
      <c r="FA11" s="24"/>
      <c r="FB11" s="24"/>
      <c r="FC11" s="24">
        <v>114.45</v>
      </c>
      <c r="FD11" s="24"/>
      <c r="FE11" s="10">
        <f>EY11/EE11*100</f>
        <v>3.7812210915818683</v>
      </c>
      <c r="FF11" s="24">
        <f t="shared" si="95"/>
        <v>53.8</v>
      </c>
      <c r="FG11" s="24"/>
      <c r="FH11" s="24"/>
      <c r="FI11" s="24"/>
      <c r="FJ11" s="24">
        <v>53.8</v>
      </c>
      <c r="FK11" s="24"/>
      <c r="FL11" s="10">
        <f>FF11/EE11*100</f>
        <v>1.7774547376767542</v>
      </c>
      <c r="FM11" s="24">
        <f t="shared" si="96"/>
        <v>53.8</v>
      </c>
      <c r="FN11" s="24"/>
      <c r="FO11" s="24"/>
      <c r="FP11" s="24"/>
      <c r="FQ11" s="24">
        <v>53.8</v>
      </c>
      <c r="FR11" s="24"/>
      <c r="FS11" s="10">
        <f t="shared" si="59"/>
        <v>1.7774547376767542</v>
      </c>
      <c r="FT11" s="24">
        <f t="shared" si="97"/>
        <v>3026.8</v>
      </c>
      <c r="FU11" s="24"/>
      <c r="FV11" s="24"/>
      <c r="FW11" s="24"/>
      <c r="FX11" s="24">
        <v>3026.8</v>
      </c>
      <c r="FY11" s="24"/>
      <c r="FZ11" s="10">
        <f t="shared" si="61"/>
        <v>100</v>
      </c>
      <c r="GA11" s="24">
        <f t="shared" si="98"/>
        <v>3026.8</v>
      </c>
      <c r="GB11" s="24"/>
      <c r="GC11" s="24"/>
      <c r="GD11" s="24"/>
      <c r="GE11" s="24">
        <v>3026.8</v>
      </c>
      <c r="GF11" s="24"/>
      <c r="GG11" s="10">
        <f t="shared" si="63"/>
        <v>100</v>
      </c>
      <c r="GH11" s="24">
        <f t="shared" ref="GH11:GH19" si="99">GI11+GJ11+GK11+GL11+GM11</f>
        <v>852</v>
      </c>
      <c r="GI11" s="38"/>
      <c r="GJ11" s="72"/>
      <c r="GK11" s="72"/>
      <c r="GL11" s="72">
        <v>852</v>
      </c>
      <c r="GM11" s="72"/>
      <c r="GN11" s="72">
        <f>GP11+GQ11+GR11+GS11</f>
        <v>197.4</v>
      </c>
      <c r="GO11" s="72"/>
      <c r="GP11" s="72"/>
      <c r="GQ11" s="72"/>
      <c r="GR11" s="72">
        <v>197.4</v>
      </c>
      <c r="GS11" s="72"/>
      <c r="GT11" s="19">
        <f t="shared" si="64"/>
        <v>23.16901408450704</v>
      </c>
      <c r="GU11" s="72">
        <f>GW11+GX11+GY11+GZ11</f>
        <v>242.2</v>
      </c>
      <c r="GV11" s="72"/>
      <c r="GW11" s="72"/>
      <c r="GX11" s="72"/>
      <c r="GY11" s="72">
        <v>242.2</v>
      </c>
      <c r="GZ11" s="72"/>
      <c r="HA11" s="58">
        <f t="shared" si="66"/>
        <v>28.427230046948353</v>
      </c>
      <c r="HB11" s="72">
        <f>HD11+HE11+HF11+HG11</f>
        <v>244.4</v>
      </c>
      <c r="HC11" s="71"/>
      <c r="HD11" s="71"/>
      <c r="HE11" s="71"/>
      <c r="HF11" s="71">
        <v>244.4</v>
      </c>
      <c r="HG11" s="71"/>
      <c r="HH11" s="12">
        <f>HB11/GH11*100</f>
        <v>28.685446009389672</v>
      </c>
      <c r="HI11" s="25">
        <f>HK11+HL11+HM11+HN11</f>
        <v>610</v>
      </c>
      <c r="HJ11" s="27"/>
      <c r="HK11" s="71"/>
      <c r="HL11" s="71"/>
      <c r="HM11" s="71">
        <v>610</v>
      </c>
      <c r="HN11" s="71"/>
      <c r="HO11" s="73">
        <f>HQ11+HR11+HS11+HT11</f>
        <v>4.5199999999999996</v>
      </c>
      <c r="HP11" s="71"/>
      <c r="HQ11" s="71"/>
      <c r="HR11" s="71"/>
      <c r="HS11" s="71">
        <v>4.5199999999999996</v>
      </c>
      <c r="HT11" s="71"/>
      <c r="HU11" s="12">
        <f t="shared" si="71"/>
        <v>0.74098360655737694</v>
      </c>
      <c r="HV11" s="76"/>
      <c r="HW11" s="76"/>
      <c r="HX11" s="76"/>
      <c r="HY11" s="76"/>
      <c r="HZ11" s="76"/>
      <c r="IA11" s="76"/>
      <c r="IB11" s="76"/>
      <c r="IC11" s="76"/>
      <c r="ID11" s="76"/>
      <c r="IE11" s="76"/>
      <c r="IF11" s="76"/>
      <c r="IG11" s="76"/>
      <c r="IH11" s="76"/>
    </row>
    <row r="12" spans="2:242" s="28" customFormat="1" ht="27" hidden="1" customHeight="1">
      <c r="B12" s="20"/>
      <c r="C12" s="71" t="s">
        <v>61</v>
      </c>
      <c r="D12" s="15">
        <f t="shared" si="72"/>
        <v>20</v>
      </c>
      <c r="E12" s="15"/>
      <c r="F12" s="15"/>
      <c r="G12" s="15"/>
      <c r="H12" s="15">
        <v>20</v>
      </c>
      <c r="I12" s="15"/>
      <c r="J12" s="29" t="e">
        <f>D12/#REF!*100</f>
        <v>#REF!</v>
      </c>
      <c r="K12" s="16">
        <f t="shared" si="73"/>
        <v>0</v>
      </c>
      <c r="L12" s="21"/>
      <c r="M12" s="21"/>
      <c r="N12" s="21"/>
      <c r="O12" s="21">
        <v>0</v>
      </c>
      <c r="P12" s="21"/>
      <c r="Q12" s="16">
        <f t="shared" si="74"/>
        <v>0</v>
      </c>
      <c r="R12" s="21"/>
      <c r="S12" s="21"/>
      <c r="T12" s="21"/>
      <c r="U12" s="21"/>
      <c r="V12" s="21"/>
      <c r="W12" s="30"/>
      <c r="X12" s="16">
        <f t="shared" si="75"/>
        <v>0</v>
      </c>
      <c r="Y12" s="21"/>
      <c r="Z12" s="21"/>
      <c r="AA12" s="21"/>
      <c r="AB12" s="21"/>
      <c r="AC12" s="21"/>
      <c r="AD12" s="30" t="e">
        <f t="shared" si="30"/>
        <v>#DIV/0!</v>
      </c>
      <c r="AE12" s="16">
        <f t="shared" si="76"/>
        <v>0</v>
      </c>
      <c r="AF12" s="21"/>
      <c r="AG12" s="21"/>
      <c r="AH12" s="21"/>
      <c r="AI12" s="21"/>
      <c r="AJ12" s="21"/>
      <c r="AK12" s="30" t="e">
        <f t="shared" si="32"/>
        <v>#DIV/0!</v>
      </c>
      <c r="AL12" s="15">
        <f t="shared" si="77"/>
        <v>0</v>
      </c>
      <c r="AM12" s="15"/>
      <c r="AN12" s="15"/>
      <c r="AO12" s="15"/>
      <c r="AP12" s="15"/>
      <c r="AQ12" s="15"/>
      <c r="AR12" s="10" t="e">
        <f t="shared" si="34"/>
        <v>#DIV/0!</v>
      </c>
      <c r="AS12" s="15">
        <f t="shared" si="78"/>
        <v>0</v>
      </c>
      <c r="AT12" s="15"/>
      <c r="AU12" s="15"/>
      <c r="AV12" s="15"/>
      <c r="AW12" s="15">
        <v>0</v>
      </c>
      <c r="AX12" s="15"/>
      <c r="AY12" s="15">
        <f t="shared" si="79"/>
        <v>0</v>
      </c>
      <c r="AZ12" s="15"/>
      <c r="BA12" s="15"/>
      <c r="BB12" s="15"/>
      <c r="BC12" s="15"/>
      <c r="BD12" s="15"/>
      <c r="BE12" s="29"/>
      <c r="BF12" s="15">
        <f t="shared" si="80"/>
        <v>0</v>
      </c>
      <c r="BG12" s="15"/>
      <c r="BH12" s="15"/>
      <c r="BI12" s="15"/>
      <c r="BJ12" s="15"/>
      <c r="BK12" s="15"/>
      <c r="BL12" s="29" t="e">
        <f t="shared" si="37"/>
        <v>#DIV/0!</v>
      </c>
      <c r="BM12" s="15">
        <f t="shared" si="81"/>
        <v>0</v>
      </c>
      <c r="BN12" s="15"/>
      <c r="BO12" s="15"/>
      <c r="BP12" s="15"/>
      <c r="BQ12" s="15"/>
      <c r="BR12" s="15"/>
      <c r="BS12" s="29" t="e">
        <f t="shared" si="39"/>
        <v>#DIV/0!</v>
      </c>
      <c r="BT12" s="15">
        <f t="shared" si="82"/>
        <v>0</v>
      </c>
      <c r="BU12" s="15"/>
      <c r="BV12" s="15"/>
      <c r="BW12" s="15"/>
      <c r="BX12" s="15"/>
      <c r="BY12" s="15"/>
      <c r="BZ12" s="10" t="e">
        <f t="shared" si="41"/>
        <v>#DIV/0!</v>
      </c>
      <c r="CA12" s="15">
        <f t="shared" si="83"/>
        <v>0</v>
      </c>
      <c r="CB12" s="15"/>
      <c r="CC12" s="15"/>
      <c r="CD12" s="15"/>
      <c r="CE12" s="15"/>
      <c r="CF12" s="15"/>
      <c r="CG12" s="10" t="e">
        <f t="shared" si="43"/>
        <v>#DIV/0!</v>
      </c>
      <c r="CH12" s="15">
        <f t="shared" si="84"/>
        <v>0</v>
      </c>
      <c r="CI12" s="15"/>
      <c r="CJ12" s="15"/>
      <c r="CK12" s="15"/>
      <c r="CL12" s="15"/>
      <c r="CM12" s="15"/>
      <c r="CN12" s="10" t="e">
        <f t="shared" si="45"/>
        <v>#DIV/0!</v>
      </c>
      <c r="CO12" s="15">
        <f t="shared" si="85"/>
        <v>0</v>
      </c>
      <c r="CP12" s="15"/>
      <c r="CQ12" s="15"/>
      <c r="CR12" s="15"/>
      <c r="CS12" s="15"/>
      <c r="CT12" s="15"/>
      <c r="CU12" s="10" t="e">
        <f t="shared" si="69"/>
        <v>#DIV/0!</v>
      </c>
      <c r="CV12" s="15">
        <f t="shared" si="86"/>
        <v>0</v>
      </c>
      <c r="CW12" s="15"/>
      <c r="CX12" s="15"/>
      <c r="CY12" s="15"/>
      <c r="CZ12" s="15">
        <v>0</v>
      </c>
      <c r="DA12" s="15"/>
      <c r="DB12" s="15">
        <f t="shared" si="87"/>
        <v>0</v>
      </c>
      <c r="DC12" s="15"/>
      <c r="DD12" s="15"/>
      <c r="DE12" s="15"/>
      <c r="DF12" s="15"/>
      <c r="DG12" s="15"/>
      <c r="DH12" s="10" t="e">
        <f t="shared" si="48"/>
        <v>#DIV/0!</v>
      </c>
      <c r="DI12" s="15">
        <f t="shared" si="88"/>
        <v>0</v>
      </c>
      <c r="DJ12" s="15"/>
      <c r="DK12" s="15"/>
      <c r="DL12" s="15"/>
      <c r="DM12" s="15"/>
      <c r="DN12" s="15"/>
      <c r="DO12" s="10" t="e">
        <f t="shared" si="50"/>
        <v>#DIV/0!</v>
      </c>
      <c r="DP12" s="15">
        <f t="shared" si="89"/>
        <v>0</v>
      </c>
      <c r="DQ12" s="15"/>
      <c r="DR12" s="15"/>
      <c r="DS12" s="15"/>
      <c r="DT12" s="15"/>
      <c r="DU12" s="15"/>
      <c r="DV12" s="10" t="e">
        <f t="shared" si="70"/>
        <v>#DIV/0!</v>
      </c>
      <c r="DW12" s="15">
        <f t="shared" si="90"/>
        <v>0</v>
      </c>
      <c r="DX12" s="15"/>
      <c r="DY12" s="15"/>
      <c r="DZ12" s="15"/>
      <c r="EA12" s="15"/>
      <c r="EB12" s="15"/>
      <c r="EC12" s="10" t="e">
        <f t="shared" si="53"/>
        <v>#DIV/0!</v>
      </c>
      <c r="ED12" s="13">
        <v>0</v>
      </c>
      <c r="EE12" s="15">
        <f t="shared" si="91"/>
        <v>0</v>
      </c>
      <c r="EF12" s="15"/>
      <c r="EG12" s="15"/>
      <c r="EH12" s="15"/>
      <c r="EI12" s="15">
        <v>0</v>
      </c>
      <c r="EJ12" s="15"/>
      <c r="EK12" s="15">
        <f t="shared" si="92"/>
        <v>0</v>
      </c>
      <c r="EL12" s="15"/>
      <c r="EM12" s="15"/>
      <c r="EN12" s="15"/>
      <c r="EO12" s="15"/>
      <c r="EP12" s="15"/>
      <c r="EQ12" s="10" t="e">
        <f>EK12/EE12*100</f>
        <v>#DIV/0!</v>
      </c>
      <c r="ER12" s="15">
        <f t="shared" si="93"/>
        <v>0</v>
      </c>
      <c r="ES12" s="15"/>
      <c r="ET12" s="15"/>
      <c r="EU12" s="15"/>
      <c r="EV12" s="15"/>
      <c r="EW12" s="15"/>
      <c r="EX12" s="10" t="e">
        <f>ER12/EE12*100</f>
        <v>#DIV/0!</v>
      </c>
      <c r="EY12" s="15">
        <f t="shared" si="94"/>
        <v>0</v>
      </c>
      <c r="EZ12" s="15"/>
      <c r="FA12" s="15"/>
      <c r="FB12" s="15"/>
      <c r="FC12" s="15"/>
      <c r="FD12" s="15"/>
      <c r="FE12" s="10" t="e">
        <f>EY12/EE12*100</f>
        <v>#DIV/0!</v>
      </c>
      <c r="FF12" s="15">
        <f t="shared" si="95"/>
        <v>0</v>
      </c>
      <c r="FG12" s="15"/>
      <c r="FH12" s="15"/>
      <c r="FI12" s="15"/>
      <c r="FJ12" s="15"/>
      <c r="FK12" s="15"/>
      <c r="FL12" s="10" t="e">
        <f>FF12/EE12*100</f>
        <v>#DIV/0!</v>
      </c>
      <c r="FM12" s="15">
        <f t="shared" si="96"/>
        <v>0</v>
      </c>
      <c r="FN12" s="15"/>
      <c r="FO12" s="15"/>
      <c r="FP12" s="15"/>
      <c r="FQ12" s="15"/>
      <c r="FR12" s="15"/>
      <c r="FS12" s="10" t="e">
        <f t="shared" si="59"/>
        <v>#DIV/0!</v>
      </c>
      <c r="FT12" s="15">
        <f t="shared" si="97"/>
        <v>0</v>
      </c>
      <c r="FU12" s="15"/>
      <c r="FV12" s="15"/>
      <c r="FW12" s="15"/>
      <c r="FX12" s="15"/>
      <c r="FY12" s="15"/>
      <c r="FZ12" s="10" t="e">
        <f t="shared" si="61"/>
        <v>#DIV/0!</v>
      </c>
      <c r="GA12" s="15">
        <f t="shared" si="98"/>
        <v>0</v>
      </c>
      <c r="GB12" s="15"/>
      <c r="GC12" s="15"/>
      <c r="GD12" s="15"/>
      <c r="GE12" s="15"/>
      <c r="GF12" s="15"/>
      <c r="GG12" s="10" t="e">
        <f t="shared" si="63"/>
        <v>#DIV/0!</v>
      </c>
      <c r="GH12" s="24">
        <f t="shared" si="99"/>
        <v>0</v>
      </c>
      <c r="GI12" s="15"/>
      <c r="GJ12" s="31"/>
      <c r="GK12" s="31"/>
      <c r="GL12" s="31"/>
      <c r="GM12" s="31"/>
      <c r="GN12" s="72">
        <f t="shared" ref="GN12:GN19" si="100">GP12+GQ12+GR12+GS12</f>
        <v>0</v>
      </c>
      <c r="GO12" s="31"/>
      <c r="GP12" s="31"/>
      <c r="GQ12" s="31"/>
      <c r="GR12" s="31"/>
      <c r="GS12" s="31"/>
      <c r="GT12" s="19" t="e">
        <f t="shared" si="64"/>
        <v>#DIV/0!</v>
      </c>
      <c r="GU12" s="72">
        <f t="shared" ref="GU12:GU19" si="101">GW12+GX12+GY12+GZ12</f>
        <v>0</v>
      </c>
      <c r="GV12" s="31"/>
      <c r="GW12" s="31"/>
      <c r="GX12" s="31"/>
      <c r="GY12" s="31"/>
      <c r="GZ12" s="31"/>
      <c r="HA12" s="58" t="e">
        <f t="shared" si="66"/>
        <v>#DIV/0!</v>
      </c>
      <c r="HB12" s="72">
        <f t="shared" ref="HB12:HB19" si="102">HD12+HE12+HF12+HG12</f>
        <v>0</v>
      </c>
      <c r="HC12" s="20"/>
      <c r="HD12" s="20"/>
      <c r="HE12" s="20"/>
      <c r="HF12" s="20"/>
      <c r="HG12" s="20"/>
      <c r="HH12" s="11" t="e">
        <f>HB12/GO12*100</f>
        <v>#DIV/0!</v>
      </c>
      <c r="HI12" s="84">
        <f t="shared" ref="HI12:HI19" si="103">HK12+HL12+HM12+HN12</f>
        <v>0</v>
      </c>
      <c r="HJ12" s="87"/>
      <c r="HK12" s="88"/>
      <c r="HL12" s="88"/>
      <c r="HM12" s="88"/>
      <c r="HN12" s="88"/>
      <c r="HO12" s="89">
        <f t="shared" ref="HO12:HO19" si="104">HQ12+HR12+HS12+HT12</f>
        <v>0</v>
      </c>
      <c r="HP12" s="88"/>
      <c r="HQ12" s="88"/>
      <c r="HR12" s="88"/>
      <c r="HS12" s="88"/>
      <c r="HT12" s="88"/>
      <c r="HU12" s="12" t="e">
        <f t="shared" si="71"/>
        <v>#DIV/0!</v>
      </c>
      <c r="HV12" s="81"/>
      <c r="HW12" s="81"/>
      <c r="HX12" s="81"/>
      <c r="HY12" s="81"/>
      <c r="HZ12" s="81"/>
      <c r="IA12" s="81"/>
      <c r="IB12" s="81"/>
      <c r="IC12" s="81"/>
      <c r="ID12" s="81"/>
      <c r="IE12" s="81"/>
      <c r="IF12" s="81"/>
      <c r="IG12" s="81"/>
      <c r="IH12" s="81"/>
    </row>
    <row r="13" spans="2:242" s="3" customFormat="1" ht="27.75" hidden="1" customHeight="1">
      <c r="B13" s="31"/>
      <c r="C13" s="72" t="s">
        <v>62</v>
      </c>
      <c r="D13" s="15">
        <f t="shared" si="72"/>
        <v>46</v>
      </c>
      <c r="E13" s="15"/>
      <c r="F13" s="15"/>
      <c r="G13" s="15"/>
      <c r="H13" s="15">
        <v>46</v>
      </c>
      <c r="I13" s="15"/>
      <c r="J13" s="29" t="e">
        <f>D13/#REF!*100</f>
        <v>#REF!</v>
      </c>
      <c r="K13" s="16">
        <f t="shared" si="73"/>
        <v>30</v>
      </c>
      <c r="L13" s="15"/>
      <c r="M13" s="15"/>
      <c r="N13" s="15"/>
      <c r="O13" s="15">
        <v>30</v>
      </c>
      <c r="P13" s="15"/>
      <c r="Q13" s="16">
        <f t="shared" si="74"/>
        <v>5</v>
      </c>
      <c r="R13" s="15"/>
      <c r="S13" s="15"/>
      <c r="T13" s="15"/>
      <c r="U13" s="15">
        <v>5</v>
      </c>
      <c r="V13" s="15"/>
      <c r="W13" s="29">
        <f t="shared" si="28"/>
        <v>16.666666666666664</v>
      </c>
      <c r="X13" s="16">
        <f t="shared" si="75"/>
        <v>5</v>
      </c>
      <c r="Y13" s="15"/>
      <c r="Z13" s="15"/>
      <c r="AA13" s="15"/>
      <c r="AB13" s="15">
        <v>5</v>
      </c>
      <c r="AC13" s="15"/>
      <c r="AD13" s="30">
        <f t="shared" si="30"/>
        <v>16.666666666666664</v>
      </c>
      <c r="AE13" s="16">
        <f t="shared" si="76"/>
        <v>14</v>
      </c>
      <c r="AF13" s="15"/>
      <c r="AG13" s="15"/>
      <c r="AH13" s="15"/>
      <c r="AI13" s="15">
        <v>14</v>
      </c>
      <c r="AJ13" s="15"/>
      <c r="AK13" s="30">
        <f t="shared" si="32"/>
        <v>46.666666666666664</v>
      </c>
      <c r="AL13" s="15">
        <f t="shared" si="77"/>
        <v>27</v>
      </c>
      <c r="AM13" s="15"/>
      <c r="AN13" s="15"/>
      <c r="AO13" s="15"/>
      <c r="AP13" s="15">
        <v>27</v>
      </c>
      <c r="AQ13" s="15"/>
      <c r="AR13" s="10">
        <f t="shared" si="34"/>
        <v>90</v>
      </c>
      <c r="AS13" s="15">
        <f t="shared" si="78"/>
        <v>25</v>
      </c>
      <c r="AT13" s="15"/>
      <c r="AU13" s="15"/>
      <c r="AV13" s="15"/>
      <c r="AW13" s="15">
        <v>25</v>
      </c>
      <c r="AX13" s="15"/>
      <c r="AY13" s="15">
        <f t="shared" si="79"/>
        <v>5</v>
      </c>
      <c r="AZ13" s="15"/>
      <c r="BA13" s="15"/>
      <c r="BB13" s="15"/>
      <c r="BC13" s="15">
        <v>5</v>
      </c>
      <c r="BD13" s="15"/>
      <c r="BE13" s="29">
        <f>AY13/AS13*100</f>
        <v>20</v>
      </c>
      <c r="BF13" s="15">
        <f t="shared" si="80"/>
        <v>5</v>
      </c>
      <c r="BG13" s="15"/>
      <c r="BH13" s="15"/>
      <c r="BI13" s="15"/>
      <c r="BJ13" s="15">
        <v>5</v>
      </c>
      <c r="BK13" s="15"/>
      <c r="BL13" s="29">
        <f t="shared" si="37"/>
        <v>20</v>
      </c>
      <c r="BM13" s="15">
        <f t="shared" si="81"/>
        <v>14</v>
      </c>
      <c r="BN13" s="15"/>
      <c r="BO13" s="15"/>
      <c r="BP13" s="15"/>
      <c r="BQ13" s="15">
        <v>14</v>
      </c>
      <c r="BR13" s="15"/>
      <c r="BS13" s="29">
        <f t="shared" si="39"/>
        <v>56.000000000000007</v>
      </c>
      <c r="BT13" s="15">
        <f t="shared" si="82"/>
        <v>8</v>
      </c>
      <c r="BU13" s="15"/>
      <c r="BV13" s="15"/>
      <c r="BW13" s="15"/>
      <c r="BX13" s="15">
        <v>8</v>
      </c>
      <c r="BY13" s="15"/>
      <c r="BZ13" s="10">
        <f t="shared" si="41"/>
        <v>32</v>
      </c>
      <c r="CA13" s="15">
        <f t="shared" si="83"/>
        <v>8</v>
      </c>
      <c r="CB13" s="15"/>
      <c r="CC13" s="15"/>
      <c r="CD13" s="15"/>
      <c r="CE13" s="15">
        <v>8</v>
      </c>
      <c r="CF13" s="15"/>
      <c r="CG13" s="10">
        <f t="shared" si="43"/>
        <v>32</v>
      </c>
      <c r="CH13" s="15">
        <f t="shared" si="84"/>
        <v>8</v>
      </c>
      <c r="CI13" s="15"/>
      <c r="CJ13" s="15"/>
      <c r="CK13" s="15"/>
      <c r="CL13" s="15">
        <v>8</v>
      </c>
      <c r="CM13" s="15"/>
      <c r="CN13" s="10">
        <f t="shared" si="45"/>
        <v>32</v>
      </c>
      <c r="CO13" s="15">
        <f t="shared" si="85"/>
        <v>8</v>
      </c>
      <c r="CP13" s="15"/>
      <c r="CQ13" s="15"/>
      <c r="CR13" s="15"/>
      <c r="CS13" s="15">
        <v>8</v>
      </c>
      <c r="CT13" s="15"/>
      <c r="CU13" s="10">
        <f t="shared" si="69"/>
        <v>32</v>
      </c>
      <c r="CV13" s="15">
        <f t="shared" si="86"/>
        <v>0</v>
      </c>
      <c r="CW13" s="15"/>
      <c r="CX13" s="15"/>
      <c r="CY13" s="15"/>
      <c r="CZ13" s="15">
        <v>0</v>
      </c>
      <c r="DA13" s="15"/>
      <c r="DB13" s="15">
        <f t="shared" si="87"/>
        <v>0</v>
      </c>
      <c r="DC13" s="15"/>
      <c r="DD13" s="15"/>
      <c r="DE13" s="15"/>
      <c r="DF13" s="15">
        <v>0</v>
      </c>
      <c r="DG13" s="15"/>
      <c r="DH13" s="10"/>
      <c r="DI13" s="15">
        <f t="shared" si="88"/>
        <v>0</v>
      </c>
      <c r="DJ13" s="15"/>
      <c r="DK13" s="15"/>
      <c r="DL13" s="15"/>
      <c r="DM13" s="15">
        <v>0</v>
      </c>
      <c r="DN13" s="15"/>
      <c r="DO13" s="10"/>
      <c r="DP13" s="15">
        <f t="shared" si="89"/>
        <v>0</v>
      </c>
      <c r="DQ13" s="15"/>
      <c r="DR13" s="15"/>
      <c r="DS13" s="15"/>
      <c r="DT13" s="15">
        <v>0</v>
      </c>
      <c r="DU13" s="15"/>
      <c r="DV13" s="10">
        <v>0</v>
      </c>
      <c r="DW13" s="15">
        <f t="shared" si="90"/>
        <v>0</v>
      </c>
      <c r="DX13" s="15"/>
      <c r="DY13" s="15"/>
      <c r="DZ13" s="15"/>
      <c r="EA13" s="15">
        <v>0</v>
      </c>
      <c r="EB13" s="15"/>
      <c r="EC13" s="10"/>
      <c r="ED13" s="13">
        <v>0</v>
      </c>
      <c r="EE13" s="15">
        <f t="shared" si="91"/>
        <v>0</v>
      </c>
      <c r="EF13" s="15"/>
      <c r="EG13" s="15"/>
      <c r="EH13" s="15"/>
      <c r="EI13" s="15">
        <v>0</v>
      </c>
      <c r="EJ13" s="15"/>
      <c r="EK13" s="15">
        <f t="shared" si="92"/>
        <v>0</v>
      </c>
      <c r="EL13" s="15"/>
      <c r="EM13" s="15"/>
      <c r="EN13" s="15"/>
      <c r="EO13" s="15">
        <v>0</v>
      </c>
      <c r="EP13" s="15"/>
      <c r="EQ13" s="10"/>
      <c r="ER13" s="15">
        <f t="shared" si="93"/>
        <v>0</v>
      </c>
      <c r="ES13" s="15"/>
      <c r="ET13" s="15"/>
      <c r="EU13" s="15"/>
      <c r="EV13" s="15">
        <v>0</v>
      </c>
      <c r="EW13" s="15"/>
      <c r="EX13" s="10"/>
      <c r="EY13" s="15">
        <f t="shared" si="94"/>
        <v>0</v>
      </c>
      <c r="EZ13" s="15"/>
      <c r="FA13" s="15"/>
      <c r="FB13" s="15"/>
      <c r="FC13" s="15">
        <v>0</v>
      </c>
      <c r="FD13" s="15"/>
      <c r="FE13" s="10">
        <v>0</v>
      </c>
      <c r="FF13" s="15">
        <f t="shared" si="95"/>
        <v>0</v>
      </c>
      <c r="FG13" s="15"/>
      <c r="FH13" s="15"/>
      <c r="FI13" s="15"/>
      <c r="FJ13" s="15">
        <v>0</v>
      </c>
      <c r="FK13" s="15"/>
      <c r="FL13" s="10"/>
      <c r="FM13" s="15">
        <f t="shared" si="96"/>
        <v>0</v>
      </c>
      <c r="FN13" s="15"/>
      <c r="FO13" s="15"/>
      <c r="FP13" s="15"/>
      <c r="FQ13" s="15">
        <v>0</v>
      </c>
      <c r="FR13" s="15"/>
      <c r="FS13" s="10"/>
      <c r="FT13" s="15">
        <f t="shared" si="97"/>
        <v>0</v>
      </c>
      <c r="FU13" s="15"/>
      <c r="FV13" s="15"/>
      <c r="FW13" s="15"/>
      <c r="FX13" s="15">
        <v>0</v>
      </c>
      <c r="FY13" s="15"/>
      <c r="FZ13" s="10"/>
      <c r="GA13" s="15">
        <f t="shared" si="98"/>
        <v>0</v>
      </c>
      <c r="GB13" s="15"/>
      <c r="GC13" s="15"/>
      <c r="GD13" s="15"/>
      <c r="GE13" s="15">
        <v>0</v>
      </c>
      <c r="GF13" s="15"/>
      <c r="GG13" s="10"/>
      <c r="GH13" s="24">
        <f t="shared" si="99"/>
        <v>0</v>
      </c>
      <c r="GI13" s="14"/>
      <c r="GJ13" s="31"/>
      <c r="GK13" s="31"/>
      <c r="GL13" s="31"/>
      <c r="GM13" s="31"/>
      <c r="GN13" s="72">
        <f t="shared" si="100"/>
        <v>0</v>
      </c>
      <c r="GO13" s="31"/>
      <c r="GP13" s="31"/>
      <c r="GQ13" s="31"/>
      <c r="GR13" s="31"/>
      <c r="GS13" s="31"/>
      <c r="GT13" s="19" t="e">
        <f t="shared" si="64"/>
        <v>#DIV/0!</v>
      </c>
      <c r="GU13" s="72">
        <f t="shared" si="101"/>
        <v>0</v>
      </c>
      <c r="GV13" s="31"/>
      <c r="GW13" s="31"/>
      <c r="GX13" s="31"/>
      <c r="GY13" s="31"/>
      <c r="GZ13" s="31"/>
      <c r="HA13" s="58" t="e">
        <f t="shared" si="66"/>
        <v>#DIV/0!</v>
      </c>
      <c r="HB13" s="72">
        <f t="shared" si="102"/>
        <v>0</v>
      </c>
      <c r="HC13" s="31"/>
      <c r="HD13" s="31"/>
      <c r="HE13" s="31"/>
      <c r="HF13" s="31"/>
      <c r="HG13" s="31"/>
      <c r="HH13" s="11" t="e">
        <f>HB13/GO13*100</f>
        <v>#DIV/0!</v>
      </c>
      <c r="HI13" s="84">
        <f t="shared" si="103"/>
        <v>0</v>
      </c>
      <c r="HJ13" s="78"/>
      <c r="HK13" s="90"/>
      <c r="HL13" s="90"/>
      <c r="HM13" s="90"/>
      <c r="HN13" s="90"/>
      <c r="HO13" s="89">
        <f t="shared" si="104"/>
        <v>0</v>
      </c>
      <c r="HP13" s="90"/>
      <c r="HQ13" s="90"/>
      <c r="HR13" s="90"/>
      <c r="HS13" s="90"/>
      <c r="HT13" s="90"/>
      <c r="HU13" s="12" t="e">
        <f t="shared" si="71"/>
        <v>#DIV/0!</v>
      </c>
      <c r="HV13" s="81"/>
      <c r="HW13" s="81"/>
      <c r="HX13" s="81"/>
      <c r="HY13" s="81"/>
      <c r="HZ13" s="81"/>
      <c r="IA13" s="81"/>
      <c r="IB13" s="81"/>
      <c r="IC13" s="81"/>
      <c r="ID13" s="81"/>
      <c r="IE13" s="81"/>
      <c r="IF13" s="81"/>
      <c r="IG13" s="81"/>
      <c r="IH13" s="81"/>
    </row>
    <row r="14" spans="2:242" s="1" customFormat="1" ht="72.75" customHeight="1">
      <c r="B14" s="20"/>
      <c r="C14" s="71" t="s">
        <v>63</v>
      </c>
      <c r="D14" s="15">
        <f t="shared" si="72"/>
        <v>3.8</v>
      </c>
      <c r="E14" s="15"/>
      <c r="F14" s="15"/>
      <c r="G14" s="15"/>
      <c r="H14" s="15">
        <v>3.8</v>
      </c>
      <c r="I14" s="15"/>
      <c r="J14" s="29" t="e">
        <f>D14/#REF!*100</f>
        <v>#REF!</v>
      </c>
      <c r="K14" s="16">
        <f t="shared" si="73"/>
        <v>7</v>
      </c>
      <c r="L14" s="21"/>
      <c r="M14" s="21"/>
      <c r="N14" s="21"/>
      <c r="O14" s="21">
        <v>7</v>
      </c>
      <c r="P14" s="21"/>
      <c r="Q14" s="16">
        <f t="shared" si="74"/>
        <v>0.3</v>
      </c>
      <c r="R14" s="21"/>
      <c r="S14" s="21"/>
      <c r="T14" s="21"/>
      <c r="U14" s="21">
        <v>0.3</v>
      </c>
      <c r="V14" s="21"/>
      <c r="W14" s="30">
        <f t="shared" si="28"/>
        <v>4.2857142857142856</v>
      </c>
      <c r="X14" s="16">
        <f t="shared" si="75"/>
        <v>0.7</v>
      </c>
      <c r="Y14" s="21"/>
      <c r="Z14" s="21"/>
      <c r="AA14" s="21"/>
      <c r="AB14" s="21">
        <v>0.7</v>
      </c>
      <c r="AC14" s="21"/>
      <c r="AD14" s="30">
        <f t="shared" si="30"/>
        <v>10</v>
      </c>
      <c r="AE14" s="16">
        <f t="shared" si="76"/>
        <v>0.8</v>
      </c>
      <c r="AF14" s="21"/>
      <c r="AG14" s="21"/>
      <c r="AH14" s="21"/>
      <c r="AI14" s="21">
        <v>0.8</v>
      </c>
      <c r="AJ14" s="21"/>
      <c r="AK14" s="30">
        <f t="shared" si="32"/>
        <v>11.428571428571429</v>
      </c>
      <c r="AL14" s="15">
        <f t="shared" si="77"/>
        <v>7</v>
      </c>
      <c r="AM14" s="15"/>
      <c r="AN14" s="15"/>
      <c r="AO14" s="15"/>
      <c r="AP14" s="15">
        <v>7</v>
      </c>
      <c r="AQ14" s="15"/>
      <c r="AR14" s="10">
        <f t="shared" si="34"/>
        <v>100</v>
      </c>
      <c r="AS14" s="15">
        <f t="shared" si="78"/>
        <v>7</v>
      </c>
      <c r="AT14" s="15"/>
      <c r="AU14" s="15"/>
      <c r="AV14" s="15"/>
      <c r="AW14" s="15">
        <v>7</v>
      </c>
      <c r="AX14" s="15"/>
      <c r="AY14" s="15">
        <f t="shared" si="79"/>
        <v>0.3</v>
      </c>
      <c r="AZ14" s="15"/>
      <c r="BA14" s="15"/>
      <c r="BB14" s="15"/>
      <c r="BC14" s="15">
        <v>0.3</v>
      </c>
      <c r="BD14" s="15"/>
      <c r="BE14" s="29">
        <f>AY14/AS14*100</f>
        <v>4.2857142857142856</v>
      </c>
      <c r="BF14" s="15">
        <f t="shared" si="80"/>
        <v>0.7</v>
      </c>
      <c r="BG14" s="15"/>
      <c r="BH14" s="15"/>
      <c r="BI14" s="15"/>
      <c r="BJ14" s="15">
        <v>0.7</v>
      </c>
      <c r="BK14" s="15"/>
      <c r="BL14" s="29">
        <f t="shared" si="37"/>
        <v>10</v>
      </c>
      <c r="BM14" s="15">
        <f t="shared" si="81"/>
        <v>0.8</v>
      </c>
      <c r="BN14" s="15"/>
      <c r="BO14" s="15"/>
      <c r="BP14" s="15"/>
      <c r="BQ14" s="15">
        <v>0.8</v>
      </c>
      <c r="BR14" s="15"/>
      <c r="BS14" s="29">
        <f t="shared" si="39"/>
        <v>11.428571428571429</v>
      </c>
      <c r="BT14" s="15">
        <f t="shared" si="82"/>
        <v>0.2</v>
      </c>
      <c r="BU14" s="15"/>
      <c r="BV14" s="15"/>
      <c r="BW14" s="15"/>
      <c r="BX14" s="15">
        <v>0.2</v>
      </c>
      <c r="BY14" s="15"/>
      <c r="BZ14" s="10">
        <f t="shared" si="41"/>
        <v>2.8571428571428572</v>
      </c>
      <c r="CA14" s="15">
        <f t="shared" si="83"/>
        <v>0.2</v>
      </c>
      <c r="CB14" s="15"/>
      <c r="CC14" s="15"/>
      <c r="CD14" s="15"/>
      <c r="CE14" s="15">
        <v>0.2</v>
      </c>
      <c r="CF14" s="15"/>
      <c r="CG14" s="10">
        <f t="shared" si="43"/>
        <v>2.8571428571428572</v>
      </c>
      <c r="CH14" s="15">
        <f t="shared" si="84"/>
        <v>0.2</v>
      </c>
      <c r="CI14" s="15"/>
      <c r="CJ14" s="15"/>
      <c r="CK14" s="15"/>
      <c r="CL14" s="15">
        <v>0.2</v>
      </c>
      <c r="CM14" s="15"/>
      <c r="CN14" s="10">
        <f t="shared" si="45"/>
        <v>2.8571428571428572</v>
      </c>
      <c r="CO14" s="15">
        <f t="shared" si="85"/>
        <v>7</v>
      </c>
      <c r="CP14" s="15"/>
      <c r="CQ14" s="15"/>
      <c r="CR14" s="15"/>
      <c r="CS14" s="15">
        <v>7</v>
      </c>
      <c r="CT14" s="15"/>
      <c r="CU14" s="10">
        <f t="shared" si="69"/>
        <v>100</v>
      </c>
      <c r="CV14" s="15">
        <f t="shared" si="86"/>
        <v>683.7</v>
      </c>
      <c r="CW14" s="15"/>
      <c r="CX14" s="15"/>
      <c r="CY14" s="15"/>
      <c r="CZ14" s="15">
        <v>683.7</v>
      </c>
      <c r="DA14" s="15"/>
      <c r="DB14" s="15">
        <f t="shared" si="87"/>
        <v>0</v>
      </c>
      <c r="DC14" s="15"/>
      <c r="DD14" s="15"/>
      <c r="DE14" s="15"/>
      <c r="DF14" s="15">
        <v>0</v>
      </c>
      <c r="DG14" s="15"/>
      <c r="DH14" s="10">
        <f t="shared" si="48"/>
        <v>0</v>
      </c>
      <c r="DI14" s="15">
        <f t="shared" si="88"/>
        <v>5.2</v>
      </c>
      <c r="DJ14" s="15"/>
      <c r="DK14" s="15"/>
      <c r="DL14" s="15"/>
      <c r="DM14" s="15">
        <v>5.2</v>
      </c>
      <c r="DN14" s="15"/>
      <c r="DO14" s="10">
        <f t="shared" si="50"/>
        <v>0.76056750036565746</v>
      </c>
      <c r="DP14" s="15">
        <f t="shared" si="89"/>
        <v>19.8</v>
      </c>
      <c r="DQ14" s="15"/>
      <c r="DR14" s="15"/>
      <c r="DS14" s="15"/>
      <c r="DT14" s="15">
        <v>19.8</v>
      </c>
      <c r="DU14" s="15"/>
      <c r="DV14" s="10">
        <f t="shared" si="70"/>
        <v>2.8960070206230801</v>
      </c>
      <c r="DW14" s="15">
        <f t="shared" si="90"/>
        <v>683.7</v>
      </c>
      <c r="DX14" s="15"/>
      <c r="DY14" s="15"/>
      <c r="DZ14" s="15"/>
      <c r="EA14" s="15">
        <v>683.7</v>
      </c>
      <c r="EB14" s="15"/>
      <c r="EC14" s="10">
        <f t="shared" si="53"/>
        <v>100</v>
      </c>
      <c r="ED14" s="13">
        <v>0</v>
      </c>
      <c r="EE14" s="15">
        <f t="shared" si="91"/>
        <v>100</v>
      </c>
      <c r="EF14" s="15"/>
      <c r="EG14" s="15"/>
      <c r="EH14" s="15"/>
      <c r="EI14" s="15">
        <v>100</v>
      </c>
      <c r="EJ14" s="15"/>
      <c r="EK14" s="15">
        <f t="shared" si="92"/>
        <v>0</v>
      </c>
      <c r="EL14" s="15"/>
      <c r="EM14" s="15"/>
      <c r="EN14" s="15"/>
      <c r="EO14" s="15">
        <v>0</v>
      </c>
      <c r="EP14" s="15"/>
      <c r="EQ14" s="10">
        <f>EK14/EE14*100</f>
        <v>0</v>
      </c>
      <c r="ER14" s="15">
        <f t="shared" si="93"/>
        <v>5.2</v>
      </c>
      <c r="ES14" s="15"/>
      <c r="ET14" s="15"/>
      <c r="EU14" s="15"/>
      <c r="EV14" s="15">
        <v>5.2</v>
      </c>
      <c r="EW14" s="15"/>
      <c r="EX14" s="10">
        <f>ER14/EE14*100</f>
        <v>5.2</v>
      </c>
      <c r="EY14" s="15">
        <f t="shared" si="94"/>
        <v>19.8</v>
      </c>
      <c r="EZ14" s="15"/>
      <c r="FA14" s="15"/>
      <c r="FB14" s="15"/>
      <c r="FC14" s="15">
        <v>19.8</v>
      </c>
      <c r="FD14" s="15"/>
      <c r="FE14" s="10">
        <f>EY14/EE14*100</f>
        <v>19.8</v>
      </c>
      <c r="FF14" s="15">
        <f t="shared" si="95"/>
        <v>31.8</v>
      </c>
      <c r="FG14" s="15"/>
      <c r="FH14" s="15"/>
      <c r="FI14" s="15"/>
      <c r="FJ14" s="15">
        <v>31.8</v>
      </c>
      <c r="FK14" s="15"/>
      <c r="FL14" s="10">
        <f>FF14/EE14*100</f>
        <v>31.8</v>
      </c>
      <c r="FM14" s="15">
        <f t="shared" si="96"/>
        <v>31.8</v>
      </c>
      <c r="FN14" s="15"/>
      <c r="FO14" s="15"/>
      <c r="FP14" s="15"/>
      <c r="FQ14" s="15">
        <v>31.8</v>
      </c>
      <c r="FR14" s="15"/>
      <c r="FS14" s="10">
        <f t="shared" si="59"/>
        <v>31.8</v>
      </c>
      <c r="FT14" s="15">
        <f t="shared" si="97"/>
        <v>41.8</v>
      </c>
      <c r="FU14" s="15"/>
      <c r="FV14" s="15"/>
      <c r="FW14" s="15"/>
      <c r="FX14" s="15">
        <v>41.8</v>
      </c>
      <c r="FY14" s="15"/>
      <c r="FZ14" s="10">
        <f t="shared" si="61"/>
        <v>41.8</v>
      </c>
      <c r="GA14" s="15">
        <f t="shared" si="98"/>
        <v>51.7</v>
      </c>
      <c r="GB14" s="15"/>
      <c r="GC14" s="15"/>
      <c r="GD14" s="15"/>
      <c r="GE14" s="15">
        <v>51.7</v>
      </c>
      <c r="GF14" s="15"/>
      <c r="GG14" s="10">
        <f t="shared" si="63"/>
        <v>51.7</v>
      </c>
      <c r="GH14" s="24">
        <f t="shared" si="99"/>
        <v>0</v>
      </c>
      <c r="GI14" s="14"/>
      <c r="GJ14" s="31"/>
      <c r="GK14" s="31"/>
      <c r="GL14" s="31"/>
      <c r="GM14" s="31"/>
      <c r="GN14" s="72">
        <f t="shared" si="100"/>
        <v>0</v>
      </c>
      <c r="GO14" s="31"/>
      <c r="GP14" s="31"/>
      <c r="GQ14" s="31"/>
      <c r="GR14" s="31"/>
      <c r="GS14" s="31"/>
      <c r="GT14" s="19"/>
      <c r="GU14" s="72">
        <f t="shared" si="101"/>
        <v>0</v>
      </c>
      <c r="GV14" s="31"/>
      <c r="GW14" s="31"/>
      <c r="GX14" s="31"/>
      <c r="GY14" s="31"/>
      <c r="GZ14" s="31"/>
      <c r="HA14" s="58"/>
      <c r="HB14" s="72">
        <f t="shared" si="102"/>
        <v>0</v>
      </c>
      <c r="HC14" s="20"/>
      <c r="HD14" s="20"/>
      <c r="HE14" s="20"/>
      <c r="HF14" s="20"/>
      <c r="HG14" s="20"/>
      <c r="HH14" s="11"/>
      <c r="HI14" s="25">
        <f t="shared" si="103"/>
        <v>0</v>
      </c>
      <c r="HJ14" s="22"/>
      <c r="HK14" s="20"/>
      <c r="HL14" s="20"/>
      <c r="HM14" s="20"/>
      <c r="HN14" s="20"/>
      <c r="HO14" s="73">
        <f t="shared" si="104"/>
        <v>0</v>
      </c>
      <c r="HP14" s="20"/>
      <c r="HQ14" s="20"/>
      <c r="HR14" s="20"/>
      <c r="HS14" s="20"/>
      <c r="HT14" s="20"/>
      <c r="HU14" s="12">
        <v>0</v>
      </c>
      <c r="HV14" s="81"/>
      <c r="HW14" s="81"/>
      <c r="HX14" s="81"/>
      <c r="HY14" s="81"/>
      <c r="HZ14" s="81"/>
      <c r="IA14" s="81"/>
      <c r="IB14" s="81"/>
      <c r="IC14" s="81"/>
      <c r="ID14" s="81"/>
      <c r="IE14" s="81"/>
      <c r="IF14" s="81"/>
      <c r="IG14" s="81"/>
      <c r="IH14" s="81"/>
    </row>
    <row r="15" spans="2:242" s="32" customFormat="1" ht="27.75" customHeight="1">
      <c r="B15" s="33">
        <v>2</v>
      </c>
      <c r="C15" s="33" t="s">
        <v>64</v>
      </c>
      <c r="D15" s="34">
        <f t="shared" si="72"/>
        <v>7028</v>
      </c>
      <c r="E15" s="34"/>
      <c r="F15" s="34"/>
      <c r="G15" s="34"/>
      <c r="H15" s="34">
        <f>859+6169</f>
        <v>7028</v>
      </c>
      <c r="I15" s="34"/>
      <c r="J15" s="35" t="e">
        <f>D15/#REF!*100</f>
        <v>#REF!</v>
      </c>
      <c r="K15" s="36">
        <f t="shared" si="73"/>
        <v>1061</v>
      </c>
      <c r="L15" s="34"/>
      <c r="M15" s="34"/>
      <c r="N15" s="34"/>
      <c r="O15" s="34">
        <v>1061</v>
      </c>
      <c r="P15" s="34"/>
      <c r="Q15" s="36">
        <f t="shared" si="74"/>
        <v>253.7</v>
      </c>
      <c r="R15" s="34"/>
      <c r="S15" s="34"/>
      <c r="T15" s="34"/>
      <c r="U15" s="34">
        <v>253.7</v>
      </c>
      <c r="V15" s="34"/>
      <c r="W15" s="35">
        <f t="shared" si="28"/>
        <v>23.911404335532517</v>
      </c>
      <c r="X15" s="36">
        <f t="shared" si="75"/>
        <v>374</v>
      </c>
      <c r="Y15" s="34"/>
      <c r="Z15" s="34"/>
      <c r="AA15" s="34"/>
      <c r="AB15" s="34">
        <v>374</v>
      </c>
      <c r="AC15" s="34"/>
      <c r="AD15" s="37">
        <f t="shared" si="30"/>
        <v>35.2497643732328</v>
      </c>
      <c r="AE15" s="36">
        <f t="shared" si="76"/>
        <v>627</v>
      </c>
      <c r="AF15" s="34"/>
      <c r="AG15" s="34"/>
      <c r="AH15" s="34"/>
      <c r="AI15" s="34">
        <v>627</v>
      </c>
      <c r="AJ15" s="34"/>
      <c r="AK15" s="37">
        <f t="shared" si="32"/>
        <v>59.095193213949102</v>
      </c>
      <c r="AL15" s="34">
        <f t="shared" si="77"/>
        <v>890</v>
      </c>
      <c r="AM15" s="34"/>
      <c r="AN15" s="34"/>
      <c r="AO15" s="34"/>
      <c r="AP15" s="34">
        <v>890</v>
      </c>
      <c r="AQ15" s="34"/>
      <c r="AR15" s="35">
        <f t="shared" si="34"/>
        <v>83.883129123468422</v>
      </c>
      <c r="AS15" s="34">
        <f t="shared" si="78"/>
        <v>1296</v>
      </c>
      <c r="AT15" s="34"/>
      <c r="AU15" s="34"/>
      <c r="AV15" s="34"/>
      <c r="AW15" s="34">
        <v>1296</v>
      </c>
      <c r="AX15" s="34"/>
      <c r="AY15" s="34">
        <f t="shared" si="79"/>
        <v>253.7</v>
      </c>
      <c r="AZ15" s="34"/>
      <c r="BA15" s="34"/>
      <c r="BB15" s="34"/>
      <c r="BC15" s="34">
        <v>253.7</v>
      </c>
      <c r="BD15" s="34"/>
      <c r="BE15" s="35">
        <f>AY15/AS15*100</f>
        <v>19.575617283950617</v>
      </c>
      <c r="BF15" s="34">
        <f t="shared" si="80"/>
        <v>374</v>
      </c>
      <c r="BG15" s="34"/>
      <c r="BH15" s="34"/>
      <c r="BI15" s="34"/>
      <c r="BJ15" s="34">
        <v>374</v>
      </c>
      <c r="BK15" s="34"/>
      <c r="BL15" s="35">
        <f t="shared" si="37"/>
        <v>28.858024691358025</v>
      </c>
      <c r="BM15" s="34">
        <f t="shared" si="81"/>
        <v>627</v>
      </c>
      <c r="BN15" s="34"/>
      <c r="BO15" s="34"/>
      <c r="BP15" s="34"/>
      <c r="BQ15" s="34">
        <v>627</v>
      </c>
      <c r="BR15" s="34"/>
      <c r="BS15" s="35">
        <f t="shared" si="39"/>
        <v>48.379629629629626</v>
      </c>
      <c r="BT15" s="34">
        <f t="shared" si="82"/>
        <v>138</v>
      </c>
      <c r="BU15" s="34"/>
      <c r="BV15" s="34"/>
      <c r="BW15" s="34"/>
      <c r="BX15" s="34">
        <v>138</v>
      </c>
      <c r="BY15" s="34"/>
      <c r="BZ15" s="35">
        <f t="shared" si="41"/>
        <v>10.648148148148149</v>
      </c>
      <c r="CA15" s="34">
        <f t="shared" si="83"/>
        <v>374</v>
      </c>
      <c r="CB15" s="34"/>
      <c r="CC15" s="34"/>
      <c r="CD15" s="34"/>
      <c r="CE15" s="34">
        <v>374</v>
      </c>
      <c r="CF15" s="34"/>
      <c r="CG15" s="35">
        <f t="shared" si="43"/>
        <v>28.858024691358025</v>
      </c>
      <c r="CH15" s="34">
        <f t="shared" si="84"/>
        <v>1037</v>
      </c>
      <c r="CI15" s="34"/>
      <c r="CJ15" s="34"/>
      <c r="CK15" s="34"/>
      <c r="CL15" s="34">
        <v>1037</v>
      </c>
      <c r="CM15" s="34"/>
      <c r="CN15" s="35">
        <f t="shared" si="45"/>
        <v>80.01543209876543</v>
      </c>
      <c r="CO15" s="34">
        <f t="shared" si="85"/>
        <v>1296</v>
      </c>
      <c r="CP15" s="34"/>
      <c r="CQ15" s="34"/>
      <c r="CR15" s="34"/>
      <c r="CS15" s="34">
        <v>1296</v>
      </c>
      <c r="CT15" s="34"/>
      <c r="CU15" s="35">
        <f t="shared" si="69"/>
        <v>100</v>
      </c>
      <c r="CV15" s="34">
        <f t="shared" si="86"/>
        <v>1503</v>
      </c>
      <c r="CW15" s="34"/>
      <c r="CX15" s="34"/>
      <c r="CY15" s="34"/>
      <c r="CZ15" s="34">
        <v>1503</v>
      </c>
      <c r="DA15" s="34"/>
      <c r="DB15" s="34">
        <f t="shared" si="87"/>
        <v>257.2</v>
      </c>
      <c r="DC15" s="34"/>
      <c r="DD15" s="34"/>
      <c r="DE15" s="34"/>
      <c r="DF15" s="34">
        <v>257.2</v>
      </c>
      <c r="DG15" s="34"/>
      <c r="DH15" s="35">
        <f t="shared" si="48"/>
        <v>17.112441783100465</v>
      </c>
      <c r="DI15" s="34">
        <f t="shared" si="88"/>
        <v>1041.3</v>
      </c>
      <c r="DJ15" s="34"/>
      <c r="DK15" s="34"/>
      <c r="DL15" s="34"/>
      <c r="DM15" s="34">
        <v>1041.3</v>
      </c>
      <c r="DN15" s="34"/>
      <c r="DO15" s="35">
        <f t="shared" si="50"/>
        <v>69.281437125748496</v>
      </c>
      <c r="DP15" s="34">
        <f t="shared" si="89"/>
        <v>1331.8</v>
      </c>
      <c r="DQ15" s="34"/>
      <c r="DR15" s="34"/>
      <c r="DS15" s="34"/>
      <c r="DT15" s="34">
        <v>1331.8</v>
      </c>
      <c r="DU15" s="34"/>
      <c r="DV15" s="35">
        <f t="shared" si="70"/>
        <v>88.609447771124422</v>
      </c>
      <c r="DW15" s="34">
        <f t="shared" si="90"/>
        <v>1503</v>
      </c>
      <c r="DX15" s="34"/>
      <c r="DY15" s="34"/>
      <c r="DZ15" s="34"/>
      <c r="EA15" s="34">
        <v>1503</v>
      </c>
      <c r="EB15" s="34"/>
      <c r="EC15" s="35">
        <f t="shared" si="53"/>
        <v>100</v>
      </c>
      <c r="ED15" s="13">
        <v>0</v>
      </c>
      <c r="EE15" s="15">
        <f t="shared" si="91"/>
        <v>1658</v>
      </c>
      <c r="EF15" s="34"/>
      <c r="EG15" s="34"/>
      <c r="EH15" s="34"/>
      <c r="EI15" s="34">
        <v>1658</v>
      </c>
      <c r="EJ15" s="34"/>
      <c r="EK15" s="34">
        <f t="shared" si="92"/>
        <v>257.2</v>
      </c>
      <c r="EL15" s="34"/>
      <c r="EM15" s="34"/>
      <c r="EN15" s="34"/>
      <c r="EO15" s="34">
        <v>257.2</v>
      </c>
      <c r="EP15" s="34"/>
      <c r="EQ15" s="35">
        <f>EK15/EE15*100</f>
        <v>15.512665862484919</v>
      </c>
      <c r="ER15" s="34">
        <f t="shared" si="93"/>
        <v>1041.3</v>
      </c>
      <c r="ES15" s="34"/>
      <c r="ET15" s="34"/>
      <c r="EU15" s="34"/>
      <c r="EV15" s="34">
        <v>1041.3</v>
      </c>
      <c r="EW15" s="34"/>
      <c r="EX15" s="35">
        <f>ER15/EE15*100</f>
        <v>62.804583835946929</v>
      </c>
      <c r="EY15" s="34">
        <f t="shared" si="94"/>
        <v>1331.8</v>
      </c>
      <c r="EZ15" s="34"/>
      <c r="FA15" s="34"/>
      <c r="FB15" s="34"/>
      <c r="FC15" s="34">
        <v>1331.8</v>
      </c>
      <c r="FD15" s="34"/>
      <c r="FE15" s="35">
        <f>EY15/EE15*100</f>
        <v>80.325693606755124</v>
      </c>
      <c r="FF15" s="34">
        <f t="shared" si="95"/>
        <v>342.7</v>
      </c>
      <c r="FG15" s="34"/>
      <c r="FH15" s="34"/>
      <c r="FI15" s="34"/>
      <c r="FJ15" s="34">
        <v>342.7</v>
      </c>
      <c r="FK15" s="34"/>
      <c r="FL15" s="35">
        <f>FF15/EE15*100</f>
        <v>20.669481302774425</v>
      </c>
      <c r="FM15" s="34">
        <f t="shared" si="96"/>
        <v>693.54</v>
      </c>
      <c r="FN15" s="34"/>
      <c r="FO15" s="34"/>
      <c r="FP15" s="34"/>
      <c r="FQ15" s="34">
        <v>693.54</v>
      </c>
      <c r="FR15" s="34"/>
      <c r="FS15" s="10">
        <f t="shared" si="59"/>
        <v>41.829915560916767</v>
      </c>
      <c r="FT15" s="34">
        <f t="shared" si="97"/>
        <v>1199.8800000000001</v>
      </c>
      <c r="FU15" s="34"/>
      <c r="FV15" s="34"/>
      <c r="FW15" s="34"/>
      <c r="FX15" s="34">
        <v>1199.8800000000001</v>
      </c>
      <c r="FY15" s="34"/>
      <c r="FZ15" s="10">
        <f t="shared" si="61"/>
        <v>72.369119420989151</v>
      </c>
      <c r="GA15" s="34">
        <f t="shared" si="98"/>
        <v>1657.93</v>
      </c>
      <c r="GB15" s="34"/>
      <c r="GC15" s="34"/>
      <c r="GD15" s="34"/>
      <c r="GE15" s="34">
        <v>1657.93</v>
      </c>
      <c r="GF15" s="34"/>
      <c r="GG15" s="10">
        <f t="shared" si="63"/>
        <v>99.995778045838364</v>
      </c>
      <c r="GH15" s="24">
        <v>1699</v>
      </c>
      <c r="GI15" s="38"/>
      <c r="GJ15" s="72"/>
      <c r="GK15" s="72"/>
      <c r="GL15" s="72">
        <v>1699</v>
      </c>
      <c r="GM15" s="72"/>
      <c r="GN15" s="72">
        <f t="shared" si="100"/>
        <v>301</v>
      </c>
      <c r="GO15" s="72"/>
      <c r="GP15" s="72"/>
      <c r="GQ15" s="72"/>
      <c r="GR15" s="72">
        <v>301</v>
      </c>
      <c r="GS15" s="72"/>
      <c r="GT15" s="19">
        <f t="shared" si="64"/>
        <v>17.716303708063567</v>
      </c>
      <c r="GU15" s="72">
        <f t="shared" si="101"/>
        <v>682</v>
      </c>
      <c r="GV15" s="72"/>
      <c r="GW15" s="72"/>
      <c r="GX15" s="72"/>
      <c r="GY15" s="72">
        <v>682</v>
      </c>
      <c r="GZ15" s="72"/>
      <c r="HA15" s="58">
        <f t="shared" si="66"/>
        <v>40.141259564449676</v>
      </c>
      <c r="HB15" s="72">
        <f t="shared" si="102"/>
        <v>1699</v>
      </c>
      <c r="HC15" s="72"/>
      <c r="HD15" s="72"/>
      <c r="HE15" s="72"/>
      <c r="HF15" s="72">
        <v>1699</v>
      </c>
      <c r="HG15" s="72"/>
      <c r="HH15" s="12">
        <f>HB15/GH15*100</f>
        <v>100</v>
      </c>
      <c r="HI15" s="25">
        <f>HK15+HL15+HM15+HN15</f>
        <v>1486</v>
      </c>
      <c r="HJ15" s="38"/>
      <c r="HK15" s="72"/>
      <c r="HL15" s="72"/>
      <c r="HM15" s="72">
        <v>1486</v>
      </c>
      <c r="HN15" s="72"/>
      <c r="HO15" s="73">
        <f t="shared" si="104"/>
        <v>400</v>
      </c>
      <c r="HP15" s="72"/>
      <c r="HQ15" s="72"/>
      <c r="HR15" s="72"/>
      <c r="HS15" s="72">
        <v>400</v>
      </c>
      <c r="HT15" s="72"/>
      <c r="HU15" s="12">
        <f t="shared" si="71"/>
        <v>26.917900403768506</v>
      </c>
      <c r="HV15" s="76"/>
      <c r="HW15" s="76"/>
      <c r="HX15" s="76"/>
      <c r="HY15" s="76"/>
      <c r="HZ15" s="76"/>
      <c r="IA15" s="76"/>
      <c r="IB15" s="76"/>
      <c r="IC15" s="76"/>
      <c r="ID15" s="76"/>
      <c r="IE15" s="76"/>
      <c r="IF15" s="76"/>
      <c r="IG15" s="76"/>
      <c r="IH15" s="76"/>
    </row>
    <row r="16" spans="2:242" s="3" customFormat="1" ht="239.25" customHeight="1">
      <c r="B16" s="31"/>
      <c r="C16" s="39" t="s">
        <v>112</v>
      </c>
      <c r="D16" s="15"/>
      <c r="E16" s="15"/>
      <c r="F16" s="15"/>
      <c r="G16" s="15"/>
      <c r="H16" s="15"/>
      <c r="I16" s="15"/>
      <c r="J16" s="29"/>
      <c r="K16" s="16"/>
      <c r="L16" s="15"/>
      <c r="M16" s="15"/>
      <c r="N16" s="15"/>
      <c r="O16" s="15"/>
      <c r="P16" s="15"/>
      <c r="Q16" s="16"/>
      <c r="R16" s="15"/>
      <c r="S16" s="15"/>
      <c r="T16" s="15"/>
      <c r="U16" s="15"/>
      <c r="V16" s="15"/>
      <c r="W16" s="29"/>
      <c r="X16" s="16"/>
      <c r="Y16" s="15"/>
      <c r="Z16" s="15"/>
      <c r="AA16" s="15"/>
      <c r="AB16" s="15"/>
      <c r="AC16" s="15"/>
      <c r="AD16" s="30"/>
      <c r="AE16" s="16"/>
      <c r="AF16" s="15"/>
      <c r="AG16" s="15"/>
      <c r="AH16" s="15"/>
      <c r="AI16" s="15"/>
      <c r="AJ16" s="15"/>
      <c r="AK16" s="30"/>
      <c r="AL16" s="15"/>
      <c r="AM16" s="15"/>
      <c r="AN16" s="15"/>
      <c r="AO16" s="15"/>
      <c r="AP16" s="15"/>
      <c r="AQ16" s="15"/>
      <c r="AR16" s="10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29"/>
      <c r="BF16" s="15"/>
      <c r="BG16" s="15"/>
      <c r="BH16" s="15"/>
      <c r="BI16" s="15"/>
      <c r="BJ16" s="15"/>
      <c r="BK16" s="15"/>
      <c r="BL16" s="29"/>
      <c r="BM16" s="15"/>
      <c r="BN16" s="15"/>
      <c r="BO16" s="15"/>
      <c r="BP16" s="15"/>
      <c r="BQ16" s="15"/>
      <c r="BR16" s="15"/>
      <c r="BS16" s="29"/>
      <c r="BT16" s="15"/>
      <c r="BU16" s="15"/>
      <c r="BV16" s="15"/>
      <c r="BW16" s="15"/>
      <c r="BX16" s="15"/>
      <c r="BY16" s="15"/>
      <c r="BZ16" s="10"/>
      <c r="CA16" s="15"/>
      <c r="CB16" s="15"/>
      <c r="CC16" s="15"/>
      <c r="CD16" s="15"/>
      <c r="CE16" s="15"/>
      <c r="CF16" s="15"/>
      <c r="CG16" s="10"/>
      <c r="CH16" s="15"/>
      <c r="CI16" s="15"/>
      <c r="CJ16" s="15"/>
      <c r="CK16" s="15"/>
      <c r="CL16" s="15"/>
      <c r="CM16" s="15"/>
      <c r="CN16" s="10"/>
      <c r="CO16" s="15"/>
      <c r="CP16" s="15"/>
      <c r="CQ16" s="15"/>
      <c r="CR16" s="15"/>
      <c r="CS16" s="15"/>
      <c r="CT16" s="15"/>
      <c r="CU16" s="10"/>
      <c r="CV16" s="15">
        <v>70806.100000000006</v>
      </c>
      <c r="CW16" s="15"/>
      <c r="CX16" s="15">
        <v>62391.1</v>
      </c>
      <c r="CY16" s="15"/>
      <c r="CZ16" s="15"/>
      <c r="DA16" s="15">
        <v>8415</v>
      </c>
      <c r="DB16" s="15"/>
      <c r="DC16" s="15"/>
      <c r="DD16" s="15"/>
      <c r="DE16" s="15"/>
      <c r="DF16" s="15"/>
      <c r="DG16" s="15"/>
      <c r="DH16" s="10"/>
      <c r="DI16" s="15"/>
      <c r="DJ16" s="15"/>
      <c r="DK16" s="15"/>
      <c r="DL16" s="15"/>
      <c r="DM16" s="15"/>
      <c r="DN16" s="15"/>
      <c r="DO16" s="10"/>
      <c r="DP16" s="15"/>
      <c r="DQ16" s="15"/>
      <c r="DR16" s="15"/>
      <c r="DS16" s="15"/>
      <c r="DT16" s="15"/>
      <c r="DU16" s="15"/>
      <c r="DV16" s="10"/>
      <c r="DW16" s="15">
        <v>70806.100000000006</v>
      </c>
      <c r="DX16" s="15"/>
      <c r="DY16" s="15">
        <v>62391.1</v>
      </c>
      <c r="DZ16" s="15"/>
      <c r="EA16" s="15"/>
      <c r="EB16" s="15">
        <v>8415</v>
      </c>
      <c r="EC16" s="35">
        <f t="shared" si="53"/>
        <v>100</v>
      </c>
      <c r="ED16" s="13">
        <v>0</v>
      </c>
      <c r="EE16" s="15">
        <f t="shared" si="91"/>
        <v>11823</v>
      </c>
      <c r="EF16" s="15"/>
      <c r="EG16" s="15"/>
      <c r="EH16" s="15"/>
      <c r="EI16" s="15"/>
      <c r="EJ16" s="15">
        <v>11823</v>
      </c>
      <c r="EK16" s="15"/>
      <c r="EL16" s="15"/>
      <c r="EM16" s="15"/>
      <c r="EN16" s="15"/>
      <c r="EO16" s="15"/>
      <c r="EP16" s="15"/>
      <c r="EQ16" s="10"/>
      <c r="ER16" s="15"/>
      <c r="ES16" s="15"/>
      <c r="ET16" s="15"/>
      <c r="EU16" s="15"/>
      <c r="EV16" s="15"/>
      <c r="EW16" s="15"/>
      <c r="EX16" s="10"/>
      <c r="EY16" s="15"/>
      <c r="EZ16" s="15"/>
      <c r="FA16" s="15"/>
      <c r="FB16" s="15"/>
      <c r="FC16" s="15"/>
      <c r="FD16" s="15"/>
      <c r="FE16" s="10"/>
      <c r="FF16" s="15"/>
      <c r="FG16" s="15"/>
      <c r="FH16" s="15"/>
      <c r="FI16" s="15"/>
      <c r="FJ16" s="15"/>
      <c r="FK16" s="15"/>
      <c r="FL16" s="35"/>
      <c r="FM16" s="15"/>
      <c r="FN16" s="15"/>
      <c r="FO16" s="15"/>
      <c r="FP16" s="15"/>
      <c r="FQ16" s="15"/>
      <c r="FR16" s="15"/>
      <c r="FS16" s="10"/>
      <c r="FT16" s="15"/>
      <c r="FU16" s="15"/>
      <c r="FV16" s="15"/>
      <c r="FW16" s="15"/>
      <c r="FX16" s="15"/>
      <c r="FY16" s="15"/>
      <c r="FZ16" s="10"/>
      <c r="GA16" s="34">
        <f t="shared" si="98"/>
        <v>11823</v>
      </c>
      <c r="GB16" s="15"/>
      <c r="GC16" s="15"/>
      <c r="GD16" s="15"/>
      <c r="GE16" s="15"/>
      <c r="GF16" s="15">
        <v>11823</v>
      </c>
      <c r="GG16" s="10"/>
      <c r="GH16" s="24">
        <v>6685.2</v>
      </c>
      <c r="GI16" s="14"/>
      <c r="GJ16" s="31"/>
      <c r="GK16" s="31"/>
      <c r="GL16" s="31"/>
      <c r="GM16" s="31">
        <v>6685.2</v>
      </c>
      <c r="GN16" s="72">
        <f t="shared" si="100"/>
        <v>0</v>
      </c>
      <c r="GO16" s="31"/>
      <c r="GP16" s="31"/>
      <c r="GQ16" s="31"/>
      <c r="GR16" s="31"/>
      <c r="GS16" s="31"/>
      <c r="GT16" s="19"/>
      <c r="GU16" s="72">
        <f t="shared" si="101"/>
        <v>0</v>
      </c>
      <c r="GV16" s="31"/>
      <c r="GW16" s="31"/>
      <c r="GX16" s="31"/>
      <c r="GY16" s="31"/>
      <c r="GZ16" s="31"/>
      <c r="HA16" s="58"/>
      <c r="HB16" s="72">
        <f t="shared" si="102"/>
        <v>6685.2</v>
      </c>
      <c r="HC16" s="31"/>
      <c r="HD16" s="31"/>
      <c r="HE16" s="31"/>
      <c r="HF16" s="31"/>
      <c r="HG16" s="31">
        <v>6685.2</v>
      </c>
      <c r="HH16" s="11"/>
      <c r="HI16" s="25">
        <f t="shared" si="103"/>
        <v>0</v>
      </c>
      <c r="HJ16" s="14"/>
      <c r="HK16" s="31"/>
      <c r="HL16" s="31"/>
      <c r="HM16" s="31"/>
      <c r="HN16" s="31"/>
      <c r="HO16" s="73">
        <f t="shared" si="104"/>
        <v>0</v>
      </c>
      <c r="HP16" s="31"/>
      <c r="HQ16" s="31"/>
      <c r="HR16" s="31"/>
      <c r="HS16" s="31"/>
      <c r="HT16" s="31"/>
      <c r="HU16" s="12">
        <v>0</v>
      </c>
      <c r="HV16" s="81"/>
      <c r="HW16" s="81"/>
      <c r="HX16" s="81"/>
      <c r="HY16" s="81"/>
      <c r="HZ16" s="81"/>
      <c r="IA16" s="81"/>
      <c r="IB16" s="81"/>
      <c r="IC16" s="81"/>
      <c r="ID16" s="81"/>
      <c r="IE16" s="81"/>
      <c r="IF16" s="81"/>
      <c r="IG16" s="81"/>
      <c r="IH16" s="81"/>
    </row>
    <row r="17" spans="1:242" s="40" customFormat="1" ht="107.25" hidden="1" customHeight="1">
      <c r="B17" s="41"/>
      <c r="C17" s="72" t="s">
        <v>65</v>
      </c>
      <c r="D17" s="15"/>
      <c r="E17" s="15"/>
      <c r="F17" s="15"/>
      <c r="G17" s="15"/>
      <c r="H17" s="15"/>
      <c r="I17" s="15"/>
      <c r="J17" s="29"/>
      <c r="K17" s="16"/>
      <c r="L17" s="15"/>
      <c r="M17" s="15"/>
      <c r="N17" s="15"/>
      <c r="O17" s="15"/>
      <c r="P17" s="15"/>
      <c r="Q17" s="16"/>
      <c r="R17" s="15"/>
      <c r="S17" s="15"/>
      <c r="T17" s="15"/>
      <c r="U17" s="15"/>
      <c r="V17" s="15"/>
      <c r="W17" s="29"/>
      <c r="X17" s="16"/>
      <c r="Y17" s="15"/>
      <c r="Z17" s="15"/>
      <c r="AA17" s="15"/>
      <c r="AB17" s="15"/>
      <c r="AC17" s="15"/>
      <c r="AD17" s="30"/>
      <c r="AE17" s="16"/>
      <c r="AF17" s="15"/>
      <c r="AG17" s="15"/>
      <c r="AH17" s="15"/>
      <c r="AI17" s="15"/>
      <c r="AJ17" s="15"/>
      <c r="AK17" s="30"/>
      <c r="AL17" s="15"/>
      <c r="AM17" s="15"/>
      <c r="AN17" s="15"/>
      <c r="AO17" s="15"/>
      <c r="AP17" s="15"/>
      <c r="AQ17" s="15"/>
      <c r="AR17" s="10"/>
      <c r="AS17" s="15">
        <f t="shared" si="78"/>
        <v>63266.5</v>
      </c>
      <c r="AT17" s="15"/>
      <c r="AU17" s="15">
        <v>63266.5</v>
      </c>
      <c r="AV17" s="15"/>
      <c r="AW17" s="15"/>
      <c r="AX17" s="15"/>
      <c r="AY17" s="15"/>
      <c r="AZ17" s="15"/>
      <c r="BA17" s="15"/>
      <c r="BB17" s="15"/>
      <c r="BC17" s="15"/>
      <c r="BD17" s="15"/>
      <c r="BE17" s="29"/>
      <c r="BF17" s="15"/>
      <c r="BG17" s="15"/>
      <c r="BH17" s="15"/>
      <c r="BI17" s="15"/>
      <c r="BJ17" s="15"/>
      <c r="BK17" s="15"/>
      <c r="BL17" s="29"/>
      <c r="BM17" s="15"/>
      <c r="BN17" s="15"/>
      <c r="BO17" s="15"/>
      <c r="BP17" s="15"/>
      <c r="BQ17" s="15"/>
      <c r="BR17" s="15"/>
      <c r="BS17" s="29"/>
      <c r="BT17" s="15"/>
      <c r="BU17" s="15"/>
      <c r="BV17" s="15"/>
      <c r="BW17" s="15"/>
      <c r="BX17" s="15"/>
      <c r="BY17" s="15"/>
      <c r="BZ17" s="10"/>
      <c r="CA17" s="15"/>
      <c r="CB17" s="15"/>
      <c r="CC17" s="15"/>
      <c r="CD17" s="15"/>
      <c r="CE17" s="15"/>
      <c r="CF17" s="15"/>
      <c r="CG17" s="10"/>
      <c r="CH17" s="15"/>
      <c r="CI17" s="15"/>
      <c r="CJ17" s="15"/>
      <c r="CK17" s="15"/>
      <c r="CL17" s="15"/>
      <c r="CM17" s="15"/>
      <c r="CN17" s="10"/>
      <c r="CO17" s="15">
        <f t="shared" si="85"/>
        <v>63266.5</v>
      </c>
      <c r="CP17" s="15"/>
      <c r="CQ17" s="15">
        <v>63266.5</v>
      </c>
      <c r="CR17" s="15"/>
      <c r="CS17" s="15"/>
      <c r="CT17" s="15"/>
      <c r="CU17" s="10">
        <f t="shared" si="69"/>
        <v>100</v>
      </c>
      <c r="CV17" s="15"/>
      <c r="CW17" s="15"/>
      <c r="CX17" s="15"/>
      <c r="CY17" s="15"/>
      <c r="CZ17" s="15"/>
      <c r="DA17" s="29"/>
      <c r="DB17" s="15"/>
      <c r="DC17" s="15"/>
      <c r="DD17" s="15"/>
      <c r="DE17" s="15"/>
      <c r="DF17" s="15"/>
      <c r="DG17" s="15"/>
      <c r="DH17" s="29"/>
      <c r="DI17" s="15"/>
      <c r="DJ17" s="15"/>
      <c r="DK17" s="15"/>
      <c r="DL17" s="15"/>
      <c r="DM17" s="15"/>
      <c r="DN17" s="15"/>
      <c r="DO17" s="29"/>
      <c r="DP17" s="15"/>
      <c r="DQ17" s="15"/>
      <c r="DR17" s="15"/>
      <c r="DS17" s="15"/>
      <c r="DT17" s="15"/>
      <c r="DU17" s="15"/>
      <c r="DV17" s="10"/>
      <c r="DW17" s="15"/>
      <c r="DX17" s="15"/>
      <c r="DY17" s="15"/>
      <c r="DZ17" s="15"/>
      <c r="EA17" s="15"/>
      <c r="EB17" s="15"/>
      <c r="EC17" s="10"/>
      <c r="ED17" s="13"/>
      <c r="EE17" s="15"/>
      <c r="EF17" s="15"/>
      <c r="EG17" s="15"/>
      <c r="EH17" s="15"/>
      <c r="EI17" s="15"/>
      <c r="EJ17" s="29"/>
      <c r="EK17" s="15"/>
      <c r="EL17" s="15"/>
      <c r="EM17" s="15"/>
      <c r="EN17" s="15"/>
      <c r="EO17" s="15"/>
      <c r="EP17" s="15"/>
      <c r="EQ17" s="29"/>
      <c r="ER17" s="15"/>
      <c r="ES17" s="15"/>
      <c r="ET17" s="15"/>
      <c r="EU17" s="15"/>
      <c r="EV17" s="15"/>
      <c r="EW17" s="15"/>
      <c r="EX17" s="29"/>
      <c r="EY17" s="15"/>
      <c r="EZ17" s="15"/>
      <c r="FA17" s="15"/>
      <c r="FB17" s="15"/>
      <c r="FC17" s="15"/>
      <c r="FD17" s="15"/>
      <c r="FE17" s="10"/>
      <c r="FF17" s="15"/>
      <c r="FG17" s="15"/>
      <c r="FH17" s="15"/>
      <c r="FI17" s="15"/>
      <c r="FJ17" s="15"/>
      <c r="FK17" s="15"/>
      <c r="FL17" s="10"/>
      <c r="FM17" s="15"/>
      <c r="FN17" s="15"/>
      <c r="FO17" s="15"/>
      <c r="FP17" s="15"/>
      <c r="FQ17" s="15"/>
      <c r="FR17" s="15"/>
      <c r="FS17" s="10" t="e">
        <f t="shared" si="59"/>
        <v>#DIV/0!</v>
      </c>
      <c r="FT17" s="15"/>
      <c r="FU17" s="15"/>
      <c r="FV17" s="15"/>
      <c r="FW17" s="15"/>
      <c r="FX17" s="15"/>
      <c r="FY17" s="15"/>
      <c r="FZ17" s="10"/>
      <c r="GA17" s="15"/>
      <c r="GB17" s="15"/>
      <c r="GC17" s="15"/>
      <c r="GD17" s="15"/>
      <c r="GE17" s="15"/>
      <c r="GF17" s="15"/>
      <c r="GG17" s="10" t="e">
        <f t="shared" si="63"/>
        <v>#DIV/0!</v>
      </c>
      <c r="GH17" s="24">
        <f t="shared" si="99"/>
        <v>0</v>
      </c>
      <c r="GI17" s="14"/>
      <c r="GJ17" s="31"/>
      <c r="GK17" s="31"/>
      <c r="GL17" s="31"/>
      <c r="GM17" s="31"/>
      <c r="GN17" s="72">
        <f t="shared" si="100"/>
        <v>0</v>
      </c>
      <c r="GO17" s="31"/>
      <c r="GP17" s="31"/>
      <c r="GQ17" s="31"/>
      <c r="GR17" s="31"/>
      <c r="GS17" s="31"/>
      <c r="GT17" s="19" t="e">
        <f t="shared" si="64"/>
        <v>#DIV/0!</v>
      </c>
      <c r="GU17" s="72">
        <f t="shared" si="101"/>
        <v>0</v>
      </c>
      <c r="GV17" s="31"/>
      <c r="GW17" s="31"/>
      <c r="GX17" s="31"/>
      <c r="GY17" s="31"/>
      <c r="GZ17" s="31"/>
      <c r="HA17" s="58" t="e">
        <f t="shared" si="66"/>
        <v>#DIV/0!</v>
      </c>
      <c r="HB17" s="72">
        <f t="shared" si="102"/>
        <v>0</v>
      </c>
      <c r="HC17" s="31"/>
      <c r="HD17" s="31"/>
      <c r="HE17" s="31"/>
      <c r="HF17" s="31"/>
      <c r="HG17" s="31"/>
      <c r="HH17" s="11" t="e">
        <f>HB17/GO17*100</f>
        <v>#DIV/0!</v>
      </c>
      <c r="HI17" s="84">
        <f t="shared" si="103"/>
        <v>0</v>
      </c>
      <c r="HJ17" s="78"/>
      <c r="HK17" s="90"/>
      <c r="HL17" s="90"/>
      <c r="HM17" s="90"/>
      <c r="HN17" s="90"/>
      <c r="HO17" s="89">
        <f t="shared" si="104"/>
        <v>0</v>
      </c>
      <c r="HP17" s="90"/>
      <c r="HQ17" s="90"/>
      <c r="HR17" s="90"/>
      <c r="HS17" s="90"/>
      <c r="HT17" s="90"/>
      <c r="HU17" s="12" t="e">
        <f t="shared" si="71"/>
        <v>#DIV/0!</v>
      </c>
      <c r="HV17" s="81"/>
      <c r="HW17" s="81"/>
      <c r="HX17" s="81"/>
      <c r="HY17" s="81"/>
      <c r="HZ17" s="81"/>
      <c r="IA17" s="81"/>
      <c r="IB17" s="81"/>
      <c r="IC17" s="81"/>
      <c r="ID17" s="81"/>
      <c r="IE17" s="81"/>
      <c r="IF17" s="81"/>
      <c r="IG17" s="81"/>
      <c r="IH17" s="81"/>
    </row>
    <row r="18" spans="1:242" s="40" customFormat="1" ht="9" hidden="1" customHeight="1">
      <c r="B18" s="41"/>
      <c r="C18" s="72" t="s">
        <v>66</v>
      </c>
      <c r="D18" s="15"/>
      <c r="E18" s="15"/>
      <c r="F18" s="15"/>
      <c r="G18" s="15"/>
      <c r="H18" s="15"/>
      <c r="I18" s="15"/>
      <c r="J18" s="29"/>
      <c r="K18" s="16"/>
      <c r="L18" s="15"/>
      <c r="M18" s="15"/>
      <c r="N18" s="15"/>
      <c r="O18" s="15"/>
      <c r="P18" s="15"/>
      <c r="Q18" s="16"/>
      <c r="R18" s="15"/>
      <c r="S18" s="15"/>
      <c r="T18" s="15"/>
      <c r="U18" s="15"/>
      <c r="V18" s="15"/>
      <c r="W18" s="29"/>
      <c r="X18" s="16"/>
      <c r="Y18" s="15"/>
      <c r="Z18" s="15"/>
      <c r="AA18" s="15"/>
      <c r="AB18" s="15"/>
      <c r="AC18" s="15"/>
      <c r="AD18" s="30"/>
      <c r="AE18" s="16"/>
      <c r="AF18" s="15"/>
      <c r="AG18" s="15"/>
      <c r="AH18" s="15"/>
      <c r="AI18" s="15"/>
      <c r="AJ18" s="15"/>
      <c r="AK18" s="30"/>
      <c r="AL18" s="15"/>
      <c r="AM18" s="15"/>
      <c r="AN18" s="15"/>
      <c r="AO18" s="15"/>
      <c r="AP18" s="15"/>
      <c r="AQ18" s="15"/>
      <c r="AR18" s="10"/>
      <c r="AS18" s="15">
        <f t="shared" si="78"/>
        <v>6896.3</v>
      </c>
      <c r="AT18" s="15"/>
      <c r="AU18" s="15"/>
      <c r="AV18" s="15"/>
      <c r="AW18" s="15"/>
      <c r="AX18" s="15">
        <v>6896.3</v>
      </c>
      <c r="AY18" s="15"/>
      <c r="AZ18" s="15"/>
      <c r="BA18" s="15"/>
      <c r="BB18" s="15"/>
      <c r="BC18" s="15"/>
      <c r="BD18" s="15"/>
      <c r="BE18" s="29"/>
      <c r="BF18" s="15"/>
      <c r="BG18" s="15"/>
      <c r="BH18" s="15"/>
      <c r="BI18" s="15"/>
      <c r="BJ18" s="15"/>
      <c r="BK18" s="15"/>
      <c r="BL18" s="29"/>
      <c r="BM18" s="15"/>
      <c r="BN18" s="15"/>
      <c r="BO18" s="15"/>
      <c r="BP18" s="15"/>
      <c r="BQ18" s="15"/>
      <c r="BR18" s="15"/>
      <c r="BS18" s="29"/>
      <c r="BT18" s="15"/>
      <c r="BU18" s="15"/>
      <c r="BV18" s="15"/>
      <c r="BW18" s="15"/>
      <c r="BX18" s="15"/>
      <c r="BY18" s="15"/>
      <c r="BZ18" s="10"/>
      <c r="CA18" s="15"/>
      <c r="CB18" s="15"/>
      <c r="CC18" s="15"/>
      <c r="CD18" s="15"/>
      <c r="CE18" s="15"/>
      <c r="CF18" s="15"/>
      <c r="CG18" s="10"/>
      <c r="CH18" s="15"/>
      <c r="CI18" s="15"/>
      <c r="CJ18" s="15"/>
      <c r="CK18" s="15"/>
      <c r="CL18" s="15"/>
      <c r="CM18" s="15"/>
      <c r="CN18" s="10"/>
      <c r="CO18" s="15">
        <f t="shared" si="85"/>
        <v>6896.3</v>
      </c>
      <c r="CP18" s="15"/>
      <c r="CQ18" s="15"/>
      <c r="CR18" s="15"/>
      <c r="CS18" s="15"/>
      <c r="CT18" s="15">
        <v>6896.3</v>
      </c>
      <c r="CU18" s="10">
        <f t="shared" si="69"/>
        <v>100</v>
      </c>
      <c r="CV18" s="15"/>
      <c r="CW18" s="15"/>
      <c r="CX18" s="15"/>
      <c r="CY18" s="15"/>
      <c r="CZ18" s="15"/>
      <c r="DA18" s="29"/>
      <c r="DB18" s="15"/>
      <c r="DC18" s="15"/>
      <c r="DD18" s="15"/>
      <c r="DE18" s="15"/>
      <c r="DF18" s="15"/>
      <c r="DG18" s="15"/>
      <c r="DH18" s="29"/>
      <c r="DI18" s="15"/>
      <c r="DJ18" s="15"/>
      <c r="DK18" s="15"/>
      <c r="DL18" s="15"/>
      <c r="DM18" s="15"/>
      <c r="DN18" s="15"/>
      <c r="DO18" s="29"/>
      <c r="DP18" s="15"/>
      <c r="DQ18" s="15"/>
      <c r="DR18" s="15"/>
      <c r="DS18" s="15"/>
      <c r="DT18" s="15"/>
      <c r="DU18" s="15"/>
      <c r="DV18" s="10"/>
      <c r="DW18" s="15"/>
      <c r="DX18" s="15"/>
      <c r="DY18" s="15"/>
      <c r="DZ18" s="15"/>
      <c r="EA18" s="15"/>
      <c r="EB18" s="15"/>
      <c r="EC18" s="10"/>
      <c r="ED18" s="13"/>
      <c r="EE18" s="15"/>
      <c r="EF18" s="15"/>
      <c r="EG18" s="15"/>
      <c r="EH18" s="15"/>
      <c r="EI18" s="15"/>
      <c r="EJ18" s="29"/>
      <c r="EK18" s="15"/>
      <c r="EL18" s="15"/>
      <c r="EM18" s="15"/>
      <c r="EN18" s="15"/>
      <c r="EO18" s="15"/>
      <c r="EP18" s="15"/>
      <c r="EQ18" s="29"/>
      <c r="ER18" s="15"/>
      <c r="ES18" s="15"/>
      <c r="ET18" s="15"/>
      <c r="EU18" s="15"/>
      <c r="EV18" s="15"/>
      <c r="EW18" s="15"/>
      <c r="EX18" s="29"/>
      <c r="EY18" s="15"/>
      <c r="EZ18" s="15"/>
      <c r="FA18" s="15"/>
      <c r="FB18" s="15"/>
      <c r="FC18" s="15"/>
      <c r="FD18" s="15"/>
      <c r="FE18" s="10"/>
      <c r="FF18" s="15"/>
      <c r="FG18" s="15"/>
      <c r="FH18" s="15"/>
      <c r="FI18" s="15"/>
      <c r="FJ18" s="15"/>
      <c r="FK18" s="15"/>
      <c r="FL18" s="10"/>
      <c r="FM18" s="15"/>
      <c r="FN18" s="15"/>
      <c r="FO18" s="15"/>
      <c r="FP18" s="15"/>
      <c r="FQ18" s="15"/>
      <c r="FR18" s="15"/>
      <c r="FS18" s="10" t="e">
        <f t="shared" si="59"/>
        <v>#DIV/0!</v>
      </c>
      <c r="FT18" s="15"/>
      <c r="FU18" s="15"/>
      <c r="FV18" s="15"/>
      <c r="FW18" s="15"/>
      <c r="FX18" s="15"/>
      <c r="FY18" s="15"/>
      <c r="FZ18" s="10"/>
      <c r="GA18" s="15"/>
      <c r="GB18" s="15"/>
      <c r="GC18" s="15"/>
      <c r="GD18" s="15"/>
      <c r="GE18" s="15"/>
      <c r="GF18" s="15"/>
      <c r="GG18" s="10" t="e">
        <f t="shared" si="63"/>
        <v>#DIV/0!</v>
      </c>
      <c r="GH18" s="24">
        <f t="shared" si="99"/>
        <v>0</v>
      </c>
      <c r="GI18" s="14"/>
      <c r="GJ18" s="31"/>
      <c r="GK18" s="31"/>
      <c r="GL18" s="31"/>
      <c r="GM18" s="31"/>
      <c r="GN18" s="72">
        <f t="shared" si="100"/>
        <v>0</v>
      </c>
      <c r="GO18" s="31"/>
      <c r="GP18" s="31"/>
      <c r="GQ18" s="31"/>
      <c r="GR18" s="31"/>
      <c r="GS18" s="31"/>
      <c r="GT18" s="19" t="e">
        <f t="shared" si="64"/>
        <v>#DIV/0!</v>
      </c>
      <c r="GU18" s="72">
        <f t="shared" si="101"/>
        <v>0</v>
      </c>
      <c r="GV18" s="31"/>
      <c r="GW18" s="31"/>
      <c r="GX18" s="31"/>
      <c r="GY18" s="31"/>
      <c r="GZ18" s="31"/>
      <c r="HA18" s="58" t="e">
        <f t="shared" si="66"/>
        <v>#DIV/0!</v>
      </c>
      <c r="HB18" s="72">
        <f t="shared" si="102"/>
        <v>0</v>
      </c>
      <c r="HC18" s="31"/>
      <c r="HD18" s="31"/>
      <c r="HE18" s="31"/>
      <c r="HF18" s="31"/>
      <c r="HG18" s="31"/>
      <c r="HH18" s="11" t="e">
        <f>HB18/GO18*100</f>
        <v>#DIV/0!</v>
      </c>
      <c r="HI18" s="84">
        <f t="shared" si="103"/>
        <v>0</v>
      </c>
      <c r="HJ18" s="78"/>
      <c r="HK18" s="90"/>
      <c r="HL18" s="90"/>
      <c r="HM18" s="90"/>
      <c r="HN18" s="90"/>
      <c r="HO18" s="89">
        <f t="shared" si="104"/>
        <v>0</v>
      </c>
      <c r="HP18" s="90"/>
      <c r="HQ18" s="90"/>
      <c r="HR18" s="90"/>
      <c r="HS18" s="90"/>
      <c r="HT18" s="90"/>
      <c r="HU18" s="12" t="e">
        <f t="shared" si="71"/>
        <v>#DIV/0!</v>
      </c>
      <c r="HV18" s="81"/>
      <c r="HW18" s="81"/>
      <c r="HX18" s="81"/>
      <c r="HY18" s="81"/>
      <c r="HZ18" s="81"/>
      <c r="IA18" s="81"/>
      <c r="IB18" s="81"/>
      <c r="IC18" s="81"/>
      <c r="ID18" s="81"/>
      <c r="IE18" s="81"/>
      <c r="IF18" s="81"/>
      <c r="IG18" s="81"/>
      <c r="IH18" s="81"/>
    </row>
    <row r="19" spans="1:242" s="42" customFormat="1" ht="48" customHeight="1">
      <c r="B19" s="43">
        <v>3</v>
      </c>
      <c r="C19" s="44" t="s">
        <v>67</v>
      </c>
      <c r="D19" s="45">
        <v>63.2</v>
      </c>
      <c r="E19" s="45"/>
      <c r="F19" s="45"/>
      <c r="G19" s="45">
        <v>6</v>
      </c>
      <c r="H19" s="45"/>
      <c r="I19" s="45"/>
      <c r="J19" s="46" t="e">
        <f>D19/#REF!*100</f>
        <v>#REF!</v>
      </c>
      <c r="K19" s="47">
        <f t="shared" si="73"/>
        <v>71</v>
      </c>
      <c r="L19" s="45"/>
      <c r="M19" s="45"/>
      <c r="N19" s="45"/>
      <c r="O19" s="45">
        <v>71</v>
      </c>
      <c r="P19" s="45"/>
      <c r="Q19" s="45">
        <f t="shared" si="74"/>
        <v>0</v>
      </c>
      <c r="R19" s="45"/>
      <c r="S19" s="45"/>
      <c r="T19" s="45"/>
      <c r="U19" s="45"/>
      <c r="V19" s="45"/>
      <c r="W19" s="46">
        <f t="shared" si="28"/>
        <v>0</v>
      </c>
      <c r="X19" s="45">
        <f t="shared" si="75"/>
        <v>0</v>
      </c>
      <c r="Y19" s="45"/>
      <c r="Z19" s="45"/>
      <c r="AA19" s="45"/>
      <c r="AB19" s="45"/>
      <c r="AC19" s="45"/>
      <c r="AD19" s="46">
        <f t="shared" si="30"/>
        <v>0</v>
      </c>
      <c r="AE19" s="45">
        <f t="shared" si="76"/>
        <v>0</v>
      </c>
      <c r="AF19" s="45"/>
      <c r="AG19" s="45"/>
      <c r="AH19" s="45">
        <v>0</v>
      </c>
      <c r="AI19" s="45"/>
      <c r="AJ19" s="45"/>
      <c r="AK19" s="48">
        <f t="shared" si="32"/>
        <v>0</v>
      </c>
      <c r="AL19" s="45">
        <f t="shared" si="77"/>
        <v>71</v>
      </c>
      <c r="AM19" s="45"/>
      <c r="AN19" s="45"/>
      <c r="AO19" s="45">
        <v>0</v>
      </c>
      <c r="AP19" s="45">
        <v>71</v>
      </c>
      <c r="AQ19" s="45"/>
      <c r="AR19" s="49">
        <f t="shared" si="34"/>
        <v>100</v>
      </c>
      <c r="AS19" s="45">
        <f t="shared" si="78"/>
        <v>72</v>
      </c>
      <c r="AT19" s="45"/>
      <c r="AU19" s="45"/>
      <c r="AV19" s="45"/>
      <c r="AW19" s="45">
        <v>72</v>
      </c>
      <c r="AX19" s="45"/>
      <c r="AY19" s="45">
        <f t="shared" si="79"/>
        <v>0</v>
      </c>
      <c r="AZ19" s="45"/>
      <c r="BA19" s="45"/>
      <c r="BB19" s="45"/>
      <c r="BC19" s="45"/>
      <c r="BD19" s="45"/>
      <c r="BE19" s="46">
        <f>AY19/AS19*100</f>
        <v>0</v>
      </c>
      <c r="BF19" s="45">
        <f t="shared" si="80"/>
        <v>0</v>
      </c>
      <c r="BG19" s="45"/>
      <c r="BH19" s="45"/>
      <c r="BI19" s="45"/>
      <c r="BJ19" s="45"/>
      <c r="BK19" s="45"/>
      <c r="BL19" s="46">
        <f t="shared" si="37"/>
        <v>0</v>
      </c>
      <c r="BM19" s="45">
        <f t="shared" si="81"/>
        <v>0</v>
      </c>
      <c r="BN19" s="45"/>
      <c r="BO19" s="45"/>
      <c r="BP19" s="45">
        <v>0</v>
      </c>
      <c r="BQ19" s="45"/>
      <c r="BR19" s="45"/>
      <c r="BS19" s="46">
        <f t="shared" si="39"/>
        <v>0</v>
      </c>
      <c r="BT19" s="45">
        <f t="shared" si="82"/>
        <v>0</v>
      </c>
      <c r="BU19" s="45"/>
      <c r="BV19" s="45"/>
      <c r="BW19" s="45">
        <v>0</v>
      </c>
      <c r="BX19" s="45">
        <v>0</v>
      </c>
      <c r="BY19" s="45"/>
      <c r="BZ19" s="49">
        <f t="shared" si="41"/>
        <v>0</v>
      </c>
      <c r="CA19" s="45">
        <f t="shared" si="83"/>
        <v>17</v>
      </c>
      <c r="CB19" s="45"/>
      <c r="CC19" s="45"/>
      <c r="CD19" s="45">
        <v>0</v>
      </c>
      <c r="CE19" s="45">
        <v>17</v>
      </c>
      <c r="CF19" s="45"/>
      <c r="CG19" s="49">
        <f t="shared" si="43"/>
        <v>23.611111111111111</v>
      </c>
      <c r="CH19" s="45">
        <f t="shared" si="84"/>
        <v>17</v>
      </c>
      <c r="CI19" s="45"/>
      <c r="CJ19" s="45"/>
      <c r="CK19" s="45">
        <v>0</v>
      </c>
      <c r="CL19" s="45">
        <v>17</v>
      </c>
      <c r="CM19" s="45"/>
      <c r="CN19" s="49">
        <f t="shared" si="45"/>
        <v>23.611111111111111</v>
      </c>
      <c r="CO19" s="45">
        <f t="shared" si="85"/>
        <v>72</v>
      </c>
      <c r="CP19" s="45"/>
      <c r="CQ19" s="45"/>
      <c r="CR19" s="45">
        <v>0</v>
      </c>
      <c r="CS19" s="45">
        <v>72</v>
      </c>
      <c r="CT19" s="45"/>
      <c r="CU19" s="49">
        <f t="shared" si="69"/>
        <v>100</v>
      </c>
      <c r="CV19" s="45">
        <f t="shared" si="86"/>
        <v>17.489999999999998</v>
      </c>
      <c r="CW19" s="45"/>
      <c r="CX19" s="45"/>
      <c r="CY19" s="45"/>
      <c r="CZ19" s="45">
        <v>17.489999999999998</v>
      </c>
      <c r="DA19" s="45"/>
      <c r="DB19" s="45">
        <f t="shared" si="87"/>
        <v>0</v>
      </c>
      <c r="DC19" s="45"/>
      <c r="DD19" s="45"/>
      <c r="DE19" s="45">
        <v>0</v>
      </c>
      <c r="DF19" s="45">
        <v>0</v>
      </c>
      <c r="DG19" s="45"/>
      <c r="DH19" s="49">
        <f t="shared" si="48"/>
        <v>0</v>
      </c>
      <c r="DI19" s="45">
        <f t="shared" si="88"/>
        <v>9.83</v>
      </c>
      <c r="DJ19" s="45"/>
      <c r="DK19" s="45"/>
      <c r="DL19" s="45">
        <v>0</v>
      </c>
      <c r="DM19" s="45">
        <v>9.83</v>
      </c>
      <c r="DN19" s="45"/>
      <c r="DO19" s="49">
        <f t="shared" si="50"/>
        <v>56.203544882790169</v>
      </c>
      <c r="DP19" s="45">
        <f>DR19+DS19+DT19+DU19</f>
        <v>17.489999999999998</v>
      </c>
      <c r="DQ19" s="45"/>
      <c r="DR19" s="45"/>
      <c r="DS19" s="45">
        <v>0</v>
      </c>
      <c r="DT19" s="45">
        <v>17.489999999999998</v>
      </c>
      <c r="DU19" s="45"/>
      <c r="DV19" s="49">
        <f t="shared" si="70"/>
        <v>100</v>
      </c>
      <c r="DW19" s="45">
        <f>DY19+DZ19+EA19+EB19</f>
        <v>17.489999999999998</v>
      </c>
      <c r="DX19" s="45"/>
      <c r="DY19" s="45"/>
      <c r="DZ19" s="45">
        <v>0</v>
      </c>
      <c r="EA19" s="45">
        <v>17.489999999999998</v>
      </c>
      <c r="EB19" s="45"/>
      <c r="EC19" s="49">
        <f t="shared" si="53"/>
        <v>100</v>
      </c>
      <c r="ED19" s="50">
        <v>0</v>
      </c>
      <c r="EE19" s="45">
        <f>EG19+EH19+EI19+EJ19</f>
        <v>28.7</v>
      </c>
      <c r="EF19" s="45"/>
      <c r="EG19" s="45"/>
      <c r="EH19" s="45"/>
      <c r="EI19" s="45">
        <v>28.7</v>
      </c>
      <c r="EJ19" s="45"/>
      <c r="EK19" s="45">
        <f>EM19+EN19+EO19+EP19</f>
        <v>0</v>
      </c>
      <c r="EL19" s="45"/>
      <c r="EM19" s="45"/>
      <c r="EN19" s="45">
        <v>0</v>
      </c>
      <c r="EO19" s="45">
        <v>0</v>
      </c>
      <c r="EP19" s="45"/>
      <c r="EQ19" s="49">
        <f>EK19/EE19*100</f>
        <v>0</v>
      </c>
      <c r="ER19" s="45">
        <f>ET19+EU19+EV19+EW19</f>
        <v>9.83</v>
      </c>
      <c r="ES19" s="45"/>
      <c r="ET19" s="45"/>
      <c r="EU19" s="45">
        <v>0</v>
      </c>
      <c r="EV19" s="45">
        <v>9.83</v>
      </c>
      <c r="EW19" s="45"/>
      <c r="EX19" s="49">
        <f>ER19/EE19*100</f>
        <v>34.250871080139369</v>
      </c>
      <c r="EY19" s="45">
        <f>FA19+FB19+FC19+FD19</f>
        <v>17.489999999999998</v>
      </c>
      <c r="EZ19" s="45"/>
      <c r="FA19" s="45"/>
      <c r="FB19" s="45">
        <v>0</v>
      </c>
      <c r="FC19" s="45">
        <v>17.489999999999998</v>
      </c>
      <c r="FD19" s="45"/>
      <c r="FE19" s="49">
        <f>EY19/EE19*100</f>
        <v>60.940766550522639</v>
      </c>
      <c r="FF19" s="45">
        <f>FH19+FI19+FJ19+FK19</f>
        <v>0</v>
      </c>
      <c r="FG19" s="45"/>
      <c r="FH19" s="45"/>
      <c r="FI19" s="45">
        <v>0</v>
      </c>
      <c r="FJ19" s="45">
        <v>0</v>
      </c>
      <c r="FK19" s="45"/>
      <c r="FL19" s="49">
        <f>FF19/EE19*100</f>
        <v>0</v>
      </c>
      <c r="FM19" s="45">
        <f>FO19+FP19+FQ19+FR19</f>
        <v>0</v>
      </c>
      <c r="FN19" s="45"/>
      <c r="FO19" s="45"/>
      <c r="FP19" s="45">
        <v>0</v>
      </c>
      <c r="FQ19" s="45">
        <v>0</v>
      </c>
      <c r="FR19" s="45"/>
      <c r="FS19" s="10">
        <f t="shared" si="59"/>
        <v>0</v>
      </c>
      <c r="FT19" s="45">
        <f>FV19+FW19+FX19+FY19</f>
        <v>28.7</v>
      </c>
      <c r="FU19" s="45"/>
      <c r="FV19" s="45"/>
      <c r="FW19" s="45">
        <v>0</v>
      </c>
      <c r="FX19" s="45">
        <v>28.7</v>
      </c>
      <c r="FY19" s="45"/>
      <c r="FZ19" s="10">
        <f>FT19/EE19*100</f>
        <v>100</v>
      </c>
      <c r="GA19" s="45">
        <f>GC19+GD19+GE19+GF19</f>
        <v>28.7</v>
      </c>
      <c r="GB19" s="45"/>
      <c r="GC19" s="45"/>
      <c r="GD19" s="45">
        <v>0</v>
      </c>
      <c r="GE19" s="45">
        <v>28.7</v>
      </c>
      <c r="GF19" s="45"/>
      <c r="GG19" s="10">
        <f t="shared" si="63"/>
        <v>100</v>
      </c>
      <c r="GH19" s="24">
        <f t="shared" si="99"/>
        <v>28.4</v>
      </c>
      <c r="GI19" s="51"/>
      <c r="GJ19" s="31"/>
      <c r="GK19" s="31"/>
      <c r="GL19" s="31">
        <v>28.4</v>
      </c>
      <c r="GM19" s="31"/>
      <c r="GN19" s="72">
        <f t="shared" si="100"/>
        <v>0</v>
      </c>
      <c r="GO19" s="31"/>
      <c r="GP19" s="31"/>
      <c r="GQ19" s="31"/>
      <c r="GR19" s="31"/>
      <c r="GS19" s="31"/>
      <c r="GT19" s="19">
        <f t="shared" si="64"/>
        <v>0</v>
      </c>
      <c r="GU19" s="72">
        <f t="shared" si="101"/>
        <v>7.2</v>
      </c>
      <c r="GV19" s="31"/>
      <c r="GW19" s="31"/>
      <c r="GX19" s="31">
        <v>7.2</v>
      </c>
      <c r="GY19" s="31"/>
      <c r="GZ19" s="31"/>
      <c r="HA19" s="58">
        <f t="shared" si="66"/>
        <v>25.352112676056336</v>
      </c>
      <c r="HB19" s="72">
        <f t="shared" si="102"/>
        <v>28.4</v>
      </c>
      <c r="HC19" s="31"/>
      <c r="HD19" s="31"/>
      <c r="HE19" s="31"/>
      <c r="HF19" s="31">
        <v>28.4</v>
      </c>
      <c r="HG19" s="31"/>
      <c r="HH19" s="12">
        <f>HB19/GH19*100</f>
        <v>100</v>
      </c>
      <c r="HI19" s="25">
        <f t="shared" si="103"/>
        <v>7.5</v>
      </c>
      <c r="HJ19" s="51"/>
      <c r="HK19" s="31"/>
      <c r="HL19" s="31">
        <v>7.5</v>
      </c>
      <c r="HM19" s="31"/>
      <c r="HN19" s="31"/>
      <c r="HO19" s="73">
        <f t="shared" si="104"/>
        <v>0</v>
      </c>
      <c r="HP19" s="31"/>
      <c r="HQ19" s="31"/>
      <c r="HR19" s="31">
        <v>0</v>
      </c>
      <c r="HS19" s="31"/>
      <c r="HT19" s="31"/>
      <c r="HU19" s="12">
        <f t="shared" si="71"/>
        <v>0</v>
      </c>
      <c r="HV19" s="76"/>
      <c r="HW19" s="76"/>
      <c r="HX19" s="76"/>
      <c r="HY19" s="76"/>
      <c r="HZ19" s="76"/>
      <c r="IA19" s="76"/>
      <c r="IB19" s="76"/>
      <c r="IC19" s="76"/>
      <c r="ID19" s="76"/>
      <c r="IE19" s="76"/>
      <c r="IF19" s="76"/>
      <c r="IG19" s="76"/>
      <c r="IH19" s="76"/>
    </row>
    <row r="20" spans="1:242" s="1" customFormat="1" ht="36" customHeight="1">
      <c r="B20" s="114" t="s">
        <v>0</v>
      </c>
      <c r="C20" s="114" t="s">
        <v>1</v>
      </c>
      <c r="D20" s="105" t="s">
        <v>2</v>
      </c>
      <c r="E20" s="105" t="s">
        <v>3</v>
      </c>
      <c r="F20" s="105"/>
      <c r="G20" s="105"/>
      <c r="H20" s="105"/>
      <c r="I20" s="105"/>
      <c r="J20" s="105" t="s">
        <v>4</v>
      </c>
      <c r="K20" s="104" t="s">
        <v>5</v>
      </c>
      <c r="L20" s="103" t="s">
        <v>3</v>
      </c>
      <c r="M20" s="103"/>
      <c r="N20" s="103"/>
      <c r="O20" s="103"/>
      <c r="P20" s="103"/>
      <c r="Q20" s="104" t="s">
        <v>6</v>
      </c>
      <c r="R20" s="103" t="s">
        <v>3</v>
      </c>
      <c r="S20" s="103"/>
      <c r="T20" s="103"/>
      <c r="U20" s="103"/>
      <c r="V20" s="103"/>
      <c r="W20" s="104" t="s">
        <v>7</v>
      </c>
      <c r="X20" s="104" t="s">
        <v>8</v>
      </c>
      <c r="Y20" s="103" t="s">
        <v>3</v>
      </c>
      <c r="Z20" s="103"/>
      <c r="AA20" s="103"/>
      <c r="AB20" s="103"/>
      <c r="AC20" s="103"/>
      <c r="AD20" s="104" t="s">
        <v>9</v>
      </c>
      <c r="AE20" s="104" t="s">
        <v>10</v>
      </c>
      <c r="AF20" s="103" t="s">
        <v>3</v>
      </c>
      <c r="AG20" s="103"/>
      <c r="AH20" s="103"/>
      <c r="AI20" s="103"/>
      <c r="AJ20" s="103"/>
      <c r="AK20" s="104" t="s">
        <v>11</v>
      </c>
      <c r="AL20" s="105" t="s">
        <v>12</v>
      </c>
      <c r="AM20" s="105" t="s">
        <v>3</v>
      </c>
      <c r="AN20" s="105"/>
      <c r="AO20" s="105"/>
      <c r="AP20" s="105"/>
      <c r="AQ20" s="105"/>
      <c r="AR20" s="105" t="s">
        <v>13</v>
      </c>
      <c r="AS20" s="105" t="s">
        <v>14</v>
      </c>
      <c r="AT20" s="105" t="s">
        <v>3</v>
      </c>
      <c r="AU20" s="105"/>
      <c r="AV20" s="105"/>
      <c r="AW20" s="105"/>
      <c r="AX20" s="105"/>
      <c r="AY20" s="105" t="s">
        <v>6</v>
      </c>
      <c r="AZ20" s="105" t="s">
        <v>3</v>
      </c>
      <c r="BA20" s="105"/>
      <c r="BB20" s="105"/>
      <c r="BC20" s="105"/>
      <c r="BD20" s="105"/>
      <c r="BE20" s="105" t="s">
        <v>7</v>
      </c>
      <c r="BF20" s="105" t="s">
        <v>8</v>
      </c>
      <c r="BG20" s="105" t="s">
        <v>3</v>
      </c>
      <c r="BH20" s="105"/>
      <c r="BI20" s="105"/>
      <c r="BJ20" s="105"/>
      <c r="BK20" s="105"/>
      <c r="BL20" s="105" t="s">
        <v>9</v>
      </c>
      <c r="BM20" s="105" t="s">
        <v>10</v>
      </c>
      <c r="BN20" s="105" t="s">
        <v>3</v>
      </c>
      <c r="BO20" s="105"/>
      <c r="BP20" s="105"/>
      <c r="BQ20" s="105"/>
      <c r="BR20" s="105"/>
      <c r="BS20" s="105" t="s">
        <v>11</v>
      </c>
      <c r="BT20" s="105" t="s">
        <v>68</v>
      </c>
      <c r="BU20" s="105" t="s">
        <v>3</v>
      </c>
      <c r="BV20" s="105"/>
      <c r="BW20" s="105"/>
      <c r="BX20" s="105"/>
      <c r="BY20" s="105"/>
      <c r="BZ20" s="105" t="s">
        <v>16</v>
      </c>
      <c r="CA20" s="105" t="s">
        <v>17</v>
      </c>
      <c r="CB20" s="105" t="s">
        <v>3</v>
      </c>
      <c r="CC20" s="105"/>
      <c r="CD20" s="105"/>
      <c r="CE20" s="105"/>
      <c r="CF20" s="105"/>
      <c r="CG20" s="105" t="s">
        <v>18</v>
      </c>
      <c r="CH20" s="105" t="s">
        <v>19</v>
      </c>
      <c r="CI20" s="105" t="s">
        <v>3</v>
      </c>
      <c r="CJ20" s="105"/>
      <c r="CK20" s="105"/>
      <c r="CL20" s="105"/>
      <c r="CM20" s="105"/>
      <c r="CN20" s="105" t="s">
        <v>20</v>
      </c>
      <c r="CO20" s="105" t="s">
        <v>21</v>
      </c>
      <c r="CP20" s="105" t="s">
        <v>3</v>
      </c>
      <c r="CQ20" s="105"/>
      <c r="CR20" s="105"/>
      <c r="CS20" s="105"/>
      <c r="CT20" s="105"/>
      <c r="CU20" s="105" t="s">
        <v>69</v>
      </c>
      <c r="CV20" s="105" t="s">
        <v>23</v>
      </c>
      <c r="CW20" s="105" t="s">
        <v>3</v>
      </c>
      <c r="CX20" s="105"/>
      <c r="CY20" s="105"/>
      <c r="CZ20" s="105"/>
      <c r="DA20" s="105"/>
      <c r="DB20" s="105" t="s">
        <v>70</v>
      </c>
      <c r="DC20" s="105" t="s">
        <v>3</v>
      </c>
      <c r="DD20" s="105"/>
      <c r="DE20" s="105"/>
      <c r="DF20" s="105"/>
      <c r="DG20" s="105"/>
      <c r="DH20" s="105" t="s">
        <v>71</v>
      </c>
      <c r="DI20" s="105" t="s">
        <v>26</v>
      </c>
      <c r="DJ20" s="105" t="s">
        <v>3</v>
      </c>
      <c r="DK20" s="105"/>
      <c r="DL20" s="105"/>
      <c r="DM20" s="105"/>
      <c r="DN20" s="105"/>
      <c r="DO20" s="105" t="s">
        <v>71</v>
      </c>
      <c r="DP20" s="105" t="s">
        <v>72</v>
      </c>
      <c r="DQ20" s="105" t="s">
        <v>3</v>
      </c>
      <c r="DR20" s="105"/>
      <c r="DS20" s="105"/>
      <c r="DT20" s="105"/>
      <c r="DU20" s="105"/>
      <c r="DV20" s="105" t="s">
        <v>71</v>
      </c>
      <c r="DW20" s="105" t="s">
        <v>28</v>
      </c>
      <c r="DX20" s="105" t="s">
        <v>3</v>
      </c>
      <c r="DY20" s="105"/>
      <c r="DZ20" s="105"/>
      <c r="EA20" s="105"/>
      <c r="EB20" s="105"/>
      <c r="EC20" s="105" t="s">
        <v>71</v>
      </c>
      <c r="ED20" s="109" t="s">
        <v>30</v>
      </c>
      <c r="EE20" s="105" t="s">
        <v>31</v>
      </c>
      <c r="EF20" s="105" t="s">
        <v>3</v>
      </c>
      <c r="EG20" s="105"/>
      <c r="EH20" s="105"/>
      <c r="EI20" s="105"/>
      <c r="EJ20" s="105"/>
      <c r="EK20" s="105" t="s">
        <v>24</v>
      </c>
      <c r="EL20" s="105" t="s">
        <v>3</v>
      </c>
      <c r="EM20" s="105"/>
      <c r="EN20" s="105"/>
      <c r="EO20" s="105"/>
      <c r="EP20" s="105"/>
      <c r="EQ20" s="105" t="s">
        <v>25</v>
      </c>
      <c r="ER20" s="105" t="s">
        <v>26</v>
      </c>
      <c r="ES20" s="105" t="s">
        <v>3</v>
      </c>
      <c r="ET20" s="105"/>
      <c r="EU20" s="105"/>
      <c r="EV20" s="105"/>
      <c r="EW20" s="105"/>
      <c r="EX20" s="105" t="s">
        <v>25</v>
      </c>
      <c r="EY20" s="105" t="s">
        <v>27</v>
      </c>
      <c r="EZ20" s="105" t="s">
        <v>3</v>
      </c>
      <c r="FA20" s="105"/>
      <c r="FB20" s="105"/>
      <c r="FC20" s="105"/>
      <c r="FD20" s="105"/>
      <c r="FE20" s="105" t="s">
        <v>25</v>
      </c>
      <c r="FF20" s="105" t="s">
        <v>32</v>
      </c>
      <c r="FG20" s="105" t="s">
        <v>3</v>
      </c>
      <c r="FH20" s="105"/>
      <c r="FI20" s="105"/>
      <c r="FJ20" s="105"/>
      <c r="FK20" s="105"/>
      <c r="FL20" s="105" t="s">
        <v>33</v>
      </c>
      <c r="FM20" s="105" t="s">
        <v>34</v>
      </c>
      <c r="FN20" s="105" t="s">
        <v>3</v>
      </c>
      <c r="FO20" s="105"/>
      <c r="FP20" s="105"/>
      <c r="FQ20" s="105"/>
      <c r="FR20" s="105"/>
      <c r="FS20" s="105" t="s">
        <v>35</v>
      </c>
      <c r="FT20" s="105" t="s">
        <v>36</v>
      </c>
      <c r="FU20" s="105" t="s">
        <v>3</v>
      </c>
      <c r="FV20" s="105"/>
      <c r="FW20" s="105"/>
      <c r="FX20" s="105"/>
      <c r="FY20" s="105"/>
      <c r="FZ20" s="105" t="s">
        <v>37</v>
      </c>
      <c r="GA20" s="105" t="s">
        <v>38</v>
      </c>
      <c r="GB20" s="105" t="s">
        <v>3</v>
      </c>
      <c r="GC20" s="105"/>
      <c r="GD20" s="105"/>
      <c r="GE20" s="105"/>
      <c r="GF20" s="105"/>
      <c r="GG20" s="105" t="s">
        <v>73</v>
      </c>
      <c r="GH20" s="105" t="s">
        <v>40</v>
      </c>
      <c r="GI20" s="105" t="s">
        <v>3</v>
      </c>
      <c r="GJ20" s="105"/>
      <c r="GK20" s="105"/>
      <c r="GL20" s="105"/>
      <c r="GM20" s="105"/>
      <c r="GN20" s="105" t="s">
        <v>41</v>
      </c>
      <c r="GO20" s="105" t="s">
        <v>3</v>
      </c>
      <c r="GP20" s="105"/>
      <c r="GQ20" s="105"/>
      <c r="GR20" s="105"/>
      <c r="GS20" s="105"/>
      <c r="GT20" s="105" t="s">
        <v>42</v>
      </c>
      <c r="GU20" s="105" t="s">
        <v>43</v>
      </c>
      <c r="GV20" s="105" t="s">
        <v>3</v>
      </c>
      <c r="GW20" s="105"/>
      <c r="GX20" s="105"/>
      <c r="GY20" s="105"/>
      <c r="GZ20" s="105"/>
      <c r="HA20" s="105" t="s">
        <v>44</v>
      </c>
      <c r="HB20" s="105" t="s">
        <v>45</v>
      </c>
      <c r="HC20" s="103" t="s">
        <v>3</v>
      </c>
      <c r="HD20" s="103"/>
      <c r="HE20" s="103"/>
      <c r="HF20" s="103"/>
      <c r="HG20" s="103"/>
      <c r="HH20" s="105" t="s">
        <v>46</v>
      </c>
      <c r="HI20" s="104" t="s">
        <v>109</v>
      </c>
      <c r="HJ20" s="103" t="s">
        <v>3</v>
      </c>
      <c r="HK20" s="103"/>
      <c r="HL20" s="103"/>
      <c r="HM20" s="103"/>
      <c r="HN20" s="103"/>
      <c r="HO20" s="104" t="s">
        <v>110</v>
      </c>
      <c r="HP20" s="103" t="s">
        <v>3</v>
      </c>
      <c r="HQ20" s="103"/>
      <c r="HR20" s="103"/>
      <c r="HS20" s="103"/>
      <c r="HT20" s="103"/>
      <c r="HU20" s="105" t="s">
        <v>111</v>
      </c>
      <c r="HV20" s="75"/>
      <c r="HW20" s="75"/>
      <c r="HX20" s="75"/>
      <c r="HY20" s="75"/>
      <c r="HZ20" s="75"/>
      <c r="IA20" s="75"/>
      <c r="IB20" s="75"/>
      <c r="IC20" s="75"/>
      <c r="ID20" s="75"/>
      <c r="IE20" s="75"/>
      <c r="IF20" s="75"/>
      <c r="IG20" s="75"/>
      <c r="IH20" s="75"/>
    </row>
    <row r="21" spans="1:242" s="1" customFormat="1" ht="150" customHeight="1">
      <c r="B21" s="115"/>
      <c r="C21" s="115"/>
      <c r="D21" s="105"/>
      <c r="E21" s="72" t="s">
        <v>47</v>
      </c>
      <c r="F21" s="72" t="s">
        <v>48</v>
      </c>
      <c r="G21" s="72" t="s">
        <v>49</v>
      </c>
      <c r="H21" s="72" t="s">
        <v>50</v>
      </c>
      <c r="I21" s="72" t="s">
        <v>51</v>
      </c>
      <c r="J21" s="105"/>
      <c r="K21" s="104"/>
      <c r="L21" s="71" t="s">
        <v>47</v>
      </c>
      <c r="M21" s="71" t="s">
        <v>48</v>
      </c>
      <c r="N21" s="71" t="s">
        <v>49</v>
      </c>
      <c r="O21" s="71" t="s">
        <v>50</v>
      </c>
      <c r="P21" s="71" t="s">
        <v>51</v>
      </c>
      <c r="Q21" s="104"/>
      <c r="R21" s="71" t="s">
        <v>47</v>
      </c>
      <c r="S21" s="71" t="s">
        <v>48</v>
      </c>
      <c r="T21" s="71" t="s">
        <v>49</v>
      </c>
      <c r="U21" s="71" t="s">
        <v>50</v>
      </c>
      <c r="V21" s="71" t="s">
        <v>51</v>
      </c>
      <c r="W21" s="104"/>
      <c r="X21" s="104"/>
      <c r="Y21" s="71" t="s">
        <v>47</v>
      </c>
      <c r="Z21" s="71" t="s">
        <v>48</v>
      </c>
      <c r="AA21" s="71" t="s">
        <v>49</v>
      </c>
      <c r="AB21" s="71" t="s">
        <v>50</v>
      </c>
      <c r="AC21" s="71" t="s">
        <v>51</v>
      </c>
      <c r="AD21" s="104"/>
      <c r="AE21" s="104"/>
      <c r="AF21" s="71" t="s">
        <v>47</v>
      </c>
      <c r="AG21" s="71" t="s">
        <v>48</v>
      </c>
      <c r="AH21" s="71" t="s">
        <v>49</v>
      </c>
      <c r="AI21" s="71" t="s">
        <v>50</v>
      </c>
      <c r="AJ21" s="71" t="s">
        <v>51</v>
      </c>
      <c r="AK21" s="104"/>
      <c r="AL21" s="105"/>
      <c r="AM21" s="72" t="s">
        <v>47</v>
      </c>
      <c r="AN21" s="72" t="s">
        <v>48</v>
      </c>
      <c r="AO21" s="72" t="s">
        <v>49</v>
      </c>
      <c r="AP21" s="72" t="s">
        <v>50</v>
      </c>
      <c r="AQ21" s="72" t="s">
        <v>51</v>
      </c>
      <c r="AR21" s="105"/>
      <c r="AS21" s="105"/>
      <c r="AT21" s="72" t="s">
        <v>47</v>
      </c>
      <c r="AU21" s="72" t="s">
        <v>48</v>
      </c>
      <c r="AV21" s="72" t="s">
        <v>49</v>
      </c>
      <c r="AW21" s="72" t="s">
        <v>50</v>
      </c>
      <c r="AX21" s="72" t="s">
        <v>51</v>
      </c>
      <c r="AY21" s="105"/>
      <c r="AZ21" s="72" t="s">
        <v>47</v>
      </c>
      <c r="BA21" s="72" t="s">
        <v>48</v>
      </c>
      <c r="BB21" s="72" t="s">
        <v>49</v>
      </c>
      <c r="BC21" s="72" t="s">
        <v>50</v>
      </c>
      <c r="BD21" s="72" t="s">
        <v>51</v>
      </c>
      <c r="BE21" s="105"/>
      <c r="BF21" s="105"/>
      <c r="BG21" s="72" t="s">
        <v>47</v>
      </c>
      <c r="BH21" s="72" t="s">
        <v>48</v>
      </c>
      <c r="BI21" s="72" t="s">
        <v>49</v>
      </c>
      <c r="BJ21" s="72" t="s">
        <v>50</v>
      </c>
      <c r="BK21" s="72" t="s">
        <v>51</v>
      </c>
      <c r="BL21" s="105"/>
      <c r="BM21" s="105"/>
      <c r="BN21" s="72" t="s">
        <v>47</v>
      </c>
      <c r="BO21" s="72" t="s">
        <v>48</v>
      </c>
      <c r="BP21" s="72" t="s">
        <v>49</v>
      </c>
      <c r="BQ21" s="72" t="s">
        <v>50</v>
      </c>
      <c r="BR21" s="72" t="s">
        <v>51</v>
      </c>
      <c r="BS21" s="105"/>
      <c r="BT21" s="105"/>
      <c r="BU21" s="72" t="s">
        <v>47</v>
      </c>
      <c r="BV21" s="72" t="s">
        <v>48</v>
      </c>
      <c r="BW21" s="72" t="s">
        <v>49</v>
      </c>
      <c r="BX21" s="72" t="s">
        <v>50</v>
      </c>
      <c r="BY21" s="72" t="s">
        <v>51</v>
      </c>
      <c r="BZ21" s="105"/>
      <c r="CA21" s="105"/>
      <c r="CB21" s="72" t="s">
        <v>47</v>
      </c>
      <c r="CC21" s="72" t="s">
        <v>48</v>
      </c>
      <c r="CD21" s="72" t="s">
        <v>49</v>
      </c>
      <c r="CE21" s="72" t="s">
        <v>50</v>
      </c>
      <c r="CF21" s="72" t="s">
        <v>51</v>
      </c>
      <c r="CG21" s="105"/>
      <c r="CH21" s="105"/>
      <c r="CI21" s="72" t="s">
        <v>47</v>
      </c>
      <c r="CJ21" s="72" t="s">
        <v>48</v>
      </c>
      <c r="CK21" s="72" t="s">
        <v>49</v>
      </c>
      <c r="CL21" s="72" t="s">
        <v>50</v>
      </c>
      <c r="CM21" s="72" t="s">
        <v>51</v>
      </c>
      <c r="CN21" s="105"/>
      <c r="CO21" s="105"/>
      <c r="CP21" s="72" t="s">
        <v>47</v>
      </c>
      <c r="CQ21" s="72" t="s">
        <v>48</v>
      </c>
      <c r="CR21" s="72" t="s">
        <v>49</v>
      </c>
      <c r="CS21" s="72" t="s">
        <v>50</v>
      </c>
      <c r="CT21" s="72" t="s">
        <v>51</v>
      </c>
      <c r="CU21" s="105"/>
      <c r="CV21" s="105"/>
      <c r="CW21" s="72" t="s">
        <v>47</v>
      </c>
      <c r="CX21" s="72" t="s">
        <v>48</v>
      </c>
      <c r="CY21" s="72" t="s">
        <v>49</v>
      </c>
      <c r="CZ21" s="72" t="s">
        <v>50</v>
      </c>
      <c r="DA21" s="72" t="s">
        <v>51</v>
      </c>
      <c r="DB21" s="105"/>
      <c r="DC21" s="72" t="s">
        <v>47</v>
      </c>
      <c r="DD21" s="72" t="s">
        <v>48</v>
      </c>
      <c r="DE21" s="72" t="s">
        <v>49</v>
      </c>
      <c r="DF21" s="72" t="s">
        <v>50</v>
      </c>
      <c r="DG21" s="72" t="s">
        <v>51</v>
      </c>
      <c r="DH21" s="105"/>
      <c r="DI21" s="105"/>
      <c r="DJ21" s="72" t="s">
        <v>47</v>
      </c>
      <c r="DK21" s="72" t="s">
        <v>48</v>
      </c>
      <c r="DL21" s="72" t="s">
        <v>49</v>
      </c>
      <c r="DM21" s="72" t="s">
        <v>50</v>
      </c>
      <c r="DN21" s="72" t="s">
        <v>51</v>
      </c>
      <c r="DO21" s="105"/>
      <c r="DP21" s="105"/>
      <c r="DQ21" s="72" t="s">
        <v>47</v>
      </c>
      <c r="DR21" s="72" t="s">
        <v>48</v>
      </c>
      <c r="DS21" s="72" t="s">
        <v>49</v>
      </c>
      <c r="DT21" s="72" t="s">
        <v>50</v>
      </c>
      <c r="DU21" s="72" t="s">
        <v>51</v>
      </c>
      <c r="DV21" s="105"/>
      <c r="DW21" s="105"/>
      <c r="DX21" s="72" t="s">
        <v>47</v>
      </c>
      <c r="DY21" s="72" t="s">
        <v>48</v>
      </c>
      <c r="DZ21" s="72" t="s">
        <v>49</v>
      </c>
      <c r="EA21" s="72" t="s">
        <v>50</v>
      </c>
      <c r="EB21" s="72" t="s">
        <v>51</v>
      </c>
      <c r="EC21" s="105"/>
      <c r="ED21" s="110"/>
      <c r="EE21" s="105"/>
      <c r="EF21" s="72" t="s">
        <v>47</v>
      </c>
      <c r="EG21" s="72" t="s">
        <v>48</v>
      </c>
      <c r="EH21" s="72" t="s">
        <v>52</v>
      </c>
      <c r="EI21" s="72" t="s">
        <v>50</v>
      </c>
      <c r="EJ21" s="72" t="s">
        <v>51</v>
      </c>
      <c r="EK21" s="105"/>
      <c r="EL21" s="72" t="s">
        <v>47</v>
      </c>
      <c r="EM21" s="72" t="s">
        <v>48</v>
      </c>
      <c r="EN21" s="72" t="s">
        <v>53</v>
      </c>
      <c r="EO21" s="72" t="s">
        <v>50</v>
      </c>
      <c r="EP21" s="72" t="s">
        <v>51</v>
      </c>
      <c r="EQ21" s="105"/>
      <c r="ER21" s="105"/>
      <c r="ES21" s="72" t="s">
        <v>47</v>
      </c>
      <c r="ET21" s="72" t="s">
        <v>48</v>
      </c>
      <c r="EU21" s="72" t="s">
        <v>53</v>
      </c>
      <c r="EV21" s="72" t="s">
        <v>50</v>
      </c>
      <c r="EW21" s="72" t="s">
        <v>51</v>
      </c>
      <c r="EX21" s="105"/>
      <c r="EY21" s="105"/>
      <c r="EZ21" s="72" t="s">
        <v>47</v>
      </c>
      <c r="FA21" s="72" t="s">
        <v>48</v>
      </c>
      <c r="FB21" s="72" t="s">
        <v>53</v>
      </c>
      <c r="FC21" s="72" t="s">
        <v>50</v>
      </c>
      <c r="FD21" s="72" t="s">
        <v>51</v>
      </c>
      <c r="FE21" s="105"/>
      <c r="FF21" s="105"/>
      <c r="FG21" s="72" t="s">
        <v>47</v>
      </c>
      <c r="FH21" s="72" t="s">
        <v>48</v>
      </c>
      <c r="FI21" s="72" t="s">
        <v>53</v>
      </c>
      <c r="FJ21" s="72" t="s">
        <v>50</v>
      </c>
      <c r="FK21" s="72" t="s">
        <v>51</v>
      </c>
      <c r="FL21" s="105"/>
      <c r="FM21" s="105"/>
      <c r="FN21" s="72" t="s">
        <v>47</v>
      </c>
      <c r="FO21" s="72" t="s">
        <v>48</v>
      </c>
      <c r="FP21" s="72" t="s">
        <v>53</v>
      </c>
      <c r="FQ21" s="72" t="s">
        <v>50</v>
      </c>
      <c r="FR21" s="72" t="s">
        <v>51</v>
      </c>
      <c r="FS21" s="105"/>
      <c r="FT21" s="105"/>
      <c r="FU21" s="72" t="s">
        <v>47</v>
      </c>
      <c r="FV21" s="72" t="s">
        <v>48</v>
      </c>
      <c r="FW21" s="72" t="s">
        <v>53</v>
      </c>
      <c r="FX21" s="72" t="s">
        <v>50</v>
      </c>
      <c r="FY21" s="72" t="s">
        <v>51</v>
      </c>
      <c r="FZ21" s="105"/>
      <c r="GA21" s="105"/>
      <c r="GB21" s="72" t="s">
        <v>47</v>
      </c>
      <c r="GC21" s="72" t="s">
        <v>48</v>
      </c>
      <c r="GD21" s="72" t="s">
        <v>53</v>
      </c>
      <c r="GE21" s="72" t="s">
        <v>50</v>
      </c>
      <c r="GF21" s="72" t="s">
        <v>51</v>
      </c>
      <c r="GG21" s="105"/>
      <c r="GH21" s="105"/>
      <c r="GI21" s="72" t="s">
        <v>47</v>
      </c>
      <c r="GJ21" s="72" t="s">
        <v>48</v>
      </c>
      <c r="GK21" s="72" t="s">
        <v>52</v>
      </c>
      <c r="GL21" s="72" t="s">
        <v>50</v>
      </c>
      <c r="GM21" s="72" t="s">
        <v>51</v>
      </c>
      <c r="GN21" s="105"/>
      <c r="GO21" s="72" t="s">
        <v>47</v>
      </c>
      <c r="GP21" s="72" t="s">
        <v>48</v>
      </c>
      <c r="GQ21" s="72" t="s">
        <v>53</v>
      </c>
      <c r="GR21" s="72" t="s">
        <v>50</v>
      </c>
      <c r="GS21" s="72" t="s">
        <v>51</v>
      </c>
      <c r="GT21" s="105"/>
      <c r="GU21" s="105"/>
      <c r="GV21" s="72" t="s">
        <v>47</v>
      </c>
      <c r="GW21" s="72" t="s">
        <v>48</v>
      </c>
      <c r="GX21" s="72" t="s">
        <v>53</v>
      </c>
      <c r="GY21" s="72" t="s">
        <v>50</v>
      </c>
      <c r="GZ21" s="72" t="s">
        <v>51</v>
      </c>
      <c r="HA21" s="105"/>
      <c r="HB21" s="105"/>
      <c r="HC21" s="71" t="s">
        <v>47</v>
      </c>
      <c r="HD21" s="71" t="s">
        <v>48</v>
      </c>
      <c r="HE21" s="71" t="s">
        <v>53</v>
      </c>
      <c r="HF21" s="71" t="s">
        <v>50</v>
      </c>
      <c r="HG21" s="71" t="s">
        <v>51</v>
      </c>
      <c r="HH21" s="105"/>
      <c r="HI21" s="104"/>
      <c r="HJ21" s="71" t="s">
        <v>47</v>
      </c>
      <c r="HK21" s="71" t="s">
        <v>48</v>
      </c>
      <c r="HL21" s="71" t="s">
        <v>52</v>
      </c>
      <c r="HM21" s="71" t="s">
        <v>50</v>
      </c>
      <c r="HN21" s="71" t="s">
        <v>51</v>
      </c>
      <c r="HO21" s="104"/>
      <c r="HP21" s="71" t="s">
        <v>47</v>
      </c>
      <c r="HQ21" s="71" t="s">
        <v>48</v>
      </c>
      <c r="HR21" s="71" t="s">
        <v>53</v>
      </c>
      <c r="HS21" s="71" t="s">
        <v>50</v>
      </c>
      <c r="HT21" s="71" t="s">
        <v>51</v>
      </c>
      <c r="HU21" s="105"/>
      <c r="HV21" s="75"/>
      <c r="HW21" s="75"/>
      <c r="HX21" s="75"/>
      <c r="HY21" s="75"/>
      <c r="HZ21" s="75"/>
      <c r="IA21" s="75"/>
      <c r="IB21" s="75"/>
      <c r="IC21" s="75"/>
      <c r="ID21" s="75"/>
      <c r="IE21" s="75"/>
      <c r="IF21" s="75"/>
      <c r="IG21" s="75"/>
      <c r="IH21" s="75"/>
    </row>
    <row r="22" spans="1:242" s="17" customFormat="1" ht="38.25" customHeight="1">
      <c r="B22" s="111" t="s">
        <v>74</v>
      </c>
      <c r="C22" s="111"/>
      <c r="D22" s="52">
        <f t="shared" ref="D22:I22" si="105">SUM(D23:D35)</f>
        <v>117.89999999999999</v>
      </c>
      <c r="E22" s="52">
        <f t="shared" si="105"/>
        <v>0</v>
      </c>
      <c r="F22" s="52">
        <f t="shared" si="105"/>
        <v>0</v>
      </c>
      <c r="G22" s="52">
        <f t="shared" si="105"/>
        <v>117.89999999999999</v>
      </c>
      <c r="H22" s="52">
        <f t="shared" si="105"/>
        <v>0</v>
      </c>
      <c r="I22" s="52">
        <f t="shared" si="105"/>
        <v>0</v>
      </c>
      <c r="J22" s="8" t="e">
        <f>D22/#REF!*100</f>
        <v>#REF!</v>
      </c>
      <c r="K22" s="18">
        <f t="shared" ref="K22:V22" si="106">SUM(K23:K35)</f>
        <v>573.40000000000009</v>
      </c>
      <c r="L22" s="18">
        <f t="shared" si="106"/>
        <v>0</v>
      </c>
      <c r="M22" s="18">
        <f t="shared" si="106"/>
        <v>0</v>
      </c>
      <c r="N22" s="18">
        <f t="shared" si="106"/>
        <v>573.40000000000009</v>
      </c>
      <c r="O22" s="18">
        <f t="shared" si="106"/>
        <v>0</v>
      </c>
      <c r="P22" s="18">
        <f t="shared" si="106"/>
        <v>0</v>
      </c>
      <c r="Q22" s="18">
        <f t="shared" si="106"/>
        <v>189.7</v>
      </c>
      <c r="R22" s="52">
        <f t="shared" si="106"/>
        <v>0</v>
      </c>
      <c r="S22" s="52">
        <f t="shared" si="106"/>
        <v>0</v>
      </c>
      <c r="T22" s="52">
        <f t="shared" si="106"/>
        <v>189.7</v>
      </c>
      <c r="U22" s="52">
        <f t="shared" si="106"/>
        <v>0</v>
      </c>
      <c r="V22" s="52">
        <f t="shared" si="106"/>
        <v>0</v>
      </c>
      <c r="W22" s="8">
        <f t="shared" ref="W22:W35" si="107">Q22/K22*100</f>
        <v>33.083362399720954</v>
      </c>
      <c r="X22" s="52">
        <f t="shared" ref="X22:AC22" si="108">SUM(X23:X35)</f>
        <v>293.8</v>
      </c>
      <c r="Y22" s="52">
        <f t="shared" si="108"/>
        <v>0</v>
      </c>
      <c r="Z22" s="52">
        <f t="shared" si="108"/>
        <v>0</v>
      </c>
      <c r="AA22" s="52">
        <f t="shared" si="108"/>
        <v>293.8</v>
      </c>
      <c r="AB22" s="52">
        <f t="shared" si="108"/>
        <v>0</v>
      </c>
      <c r="AC22" s="52">
        <f t="shared" si="108"/>
        <v>0</v>
      </c>
      <c r="AD22" s="8">
        <f t="shared" ref="AD22:AD35" si="109">X22/K22*100</f>
        <v>51.238228113010109</v>
      </c>
      <c r="AE22" s="52">
        <f t="shared" ref="AE22:AJ22" si="110">SUM(AE23:AE35)</f>
        <v>301.7</v>
      </c>
      <c r="AF22" s="52">
        <f t="shared" si="110"/>
        <v>0</v>
      </c>
      <c r="AG22" s="52">
        <f t="shared" si="110"/>
        <v>0</v>
      </c>
      <c r="AH22" s="52">
        <f t="shared" si="110"/>
        <v>301.7</v>
      </c>
      <c r="AI22" s="52">
        <f t="shared" si="110"/>
        <v>0</v>
      </c>
      <c r="AJ22" s="52">
        <f t="shared" si="110"/>
        <v>0</v>
      </c>
      <c r="AK22" s="8">
        <f t="shared" ref="AK22:AK35" si="111">AE22/K22*100</f>
        <v>52.615974886641084</v>
      </c>
      <c r="AL22" s="18">
        <f t="shared" ref="AL22:AQ22" si="112">SUM(AL23:AL35)</f>
        <v>464</v>
      </c>
      <c r="AM22" s="52">
        <f t="shared" si="112"/>
        <v>0</v>
      </c>
      <c r="AN22" s="52">
        <f t="shared" si="112"/>
        <v>0</v>
      </c>
      <c r="AO22" s="52">
        <f t="shared" si="112"/>
        <v>464</v>
      </c>
      <c r="AP22" s="52">
        <f t="shared" si="112"/>
        <v>0</v>
      </c>
      <c r="AQ22" s="52">
        <f t="shared" si="112"/>
        <v>0</v>
      </c>
      <c r="AR22" s="8">
        <f t="shared" ref="AR22:AR35" si="113">AL22/K22*100</f>
        <v>80.920823160097655</v>
      </c>
      <c r="AS22" s="18">
        <f t="shared" ref="AS22:BD22" si="114">SUM(AS23:AS35)</f>
        <v>336</v>
      </c>
      <c r="AT22" s="18">
        <f t="shared" si="114"/>
        <v>0</v>
      </c>
      <c r="AU22" s="18">
        <f t="shared" si="114"/>
        <v>0</v>
      </c>
      <c r="AV22" s="18">
        <f t="shared" si="114"/>
        <v>336</v>
      </c>
      <c r="AW22" s="18">
        <f t="shared" si="114"/>
        <v>0</v>
      </c>
      <c r="AX22" s="18">
        <f t="shared" si="114"/>
        <v>0</v>
      </c>
      <c r="AY22" s="18">
        <f t="shared" si="114"/>
        <v>189.7</v>
      </c>
      <c r="AZ22" s="52">
        <f t="shared" si="114"/>
        <v>0</v>
      </c>
      <c r="BA22" s="52">
        <f t="shared" si="114"/>
        <v>0</v>
      </c>
      <c r="BB22" s="52">
        <f t="shared" si="114"/>
        <v>189.7</v>
      </c>
      <c r="BC22" s="52">
        <f t="shared" si="114"/>
        <v>0</v>
      </c>
      <c r="BD22" s="52">
        <f t="shared" si="114"/>
        <v>0</v>
      </c>
      <c r="BE22" s="8">
        <f t="shared" ref="BE22:BE35" si="115">AY22/AS22*100</f>
        <v>56.458333333333336</v>
      </c>
      <c r="BF22" s="52">
        <f t="shared" ref="BF22:BK22" si="116">SUM(BF23:BF35)</f>
        <v>293.8</v>
      </c>
      <c r="BG22" s="52">
        <f t="shared" si="116"/>
        <v>0</v>
      </c>
      <c r="BH22" s="52">
        <f t="shared" si="116"/>
        <v>0</v>
      </c>
      <c r="BI22" s="52">
        <f t="shared" si="116"/>
        <v>293.8</v>
      </c>
      <c r="BJ22" s="52">
        <f t="shared" si="116"/>
        <v>0</v>
      </c>
      <c r="BK22" s="52">
        <f t="shared" si="116"/>
        <v>0</v>
      </c>
      <c r="BL22" s="8">
        <f t="shared" ref="BL22:BL35" si="117">BF22/AS22*100</f>
        <v>87.44047619047619</v>
      </c>
      <c r="BM22" s="52">
        <f t="shared" ref="BM22:BR22" si="118">SUM(BM23:BM35)</f>
        <v>301.7</v>
      </c>
      <c r="BN22" s="52">
        <f t="shared" si="118"/>
        <v>0</v>
      </c>
      <c r="BO22" s="52">
        <f t="shared" si="118"/>
        <v>0</v>
      </c>
      <c r="BP22" s="52">
        <f t="shared" si="118"/>
        <v>301.7</v>
      </c>
      <c r="BQ22" s="52">
        <f t="shared" si="118"/>
        <v>0</v>
      </c>
      <c r="BR22" s="52">
        <f t="shared" si="118"/>
        <v>0</v>
      </c>
      <c r="BS22" s="8">
        <f t="shared" ref="BS22:BS35" si="119">BM22/AS22*100</f>
        <v>89.791666666666657</v>
      </c>
      <c r="BT22" s="18">
        <f t="shared" ref="BT22:BY22" si="120">SUM(BT23:BT35)</f>
        <v>23.9</v>
      </c>
      <c r="BU22" s="52">
        <f t="shared" si="120"/>
        <v>0</v>
      </c>
      <c r="BV22" s="52">
        <f t="shared" si="120"/>
        <v>0</v>
      </c>
      <c r="BW22" s="52">
        <f t="shared" si="120"/>
        <v>23.9</v>
      </c>
      <c r="BX22" s="52">
        <f t="shared" si="120"/>
        <v>0</v>
      </c>
      <c r="BY22" s="52">
        <f t="shared" si="120"/>
        <v>0</v>
      </c>
      <c r="BZ22" s="8">
        <f t="shared" ref="BZ22:BZ35" si="121">BT22/AS22*100</f>
        <v>7.1130952380952381</v>
      </c>
      <c r="CA22" s="18">
        <f t="shared" ref="CA22:CF22" si="122">SUM(CA23:CA35)</f>
        <v>43.4</v>
      </c>
      <c r="CB22" s="52">
        <f t="shared" si="122"/>
        <v>0</v>
      </c>
      <c r="CC22" s="52">
        <f t="shared" si="122"/>
        <v>0</v>
      </c>
      <c r="CD22" s="52">
        <f t="shared" si="122"/>
        <v>43.4</v>
      </c>
      <c r="CE22" s="52">
        <f t="shared" si="122"/>
        <v>0</v>
      </c>
      <c r="CF22" s="52">
        <f t="shared" si="122"/>
        <v>0</v>
      </c>
      <c r="CG22" s="8">
        <f t="shared" ref="CG22:CG35" si="123">CA22/AS22*100</f>
        <v>12.916666666666664</v>
      </c>
      <c r="CH22" s="18">
        <f t="shared" ref="CH22:CM22" si="124">SUM(CH23:CH35)</f>
        <v>162.6</v>
      </c>
      <c r="CI22" s="52">
        <f t="shared" si="124"/>
        <v>0</v>
      </c>
      <c r="CJ22" s="52">
        <f t="shared" si="124"/>
        <v>0</v>
      </c>
      <c r="CK22" s="52">
        <f t="shared" si="124"/>
        <v>162.6</v>
      </c>
      <c r="CL22" s="52">
        <f t="shared" si="124"/>
        <v>0</v>
      </c>
      <c r="CM22" s="52">
        <f t="shared" si="124"/>
        <v>0</v>
      </c>
      <c r="CN22" s="8">
        <f t="shared" ref="CN22:CN35" si="125">CH22/AS22*100</f>
        <v>48.392857142857146</v>
      </c>
      <c r="CO22" s="18">
        <f t="shared" ref="CO22:CT22" si="126">SUM(CO23:CO35)</f>
        <v>192.8</v>
      </c>
      <c r="CP22" s="52">
        <f t="shared" si="126"/>
        <v>0</v>
      </c>
      <c r="CQ22" s="52">
        <f t="shared" si="126"/>
        <v>0</v>
      </c>
      <c r="CR22" s="52">
        <f t="shared" si="126"/>
        <v>192.8</v>
      </c>
      <c r="CS22" s="52">
        <f t="shared" si="126"/>
        <v>0</v>
      </c>
      <c r="CT22" s="52">
        <f t="shared" si="126"/>
        <v>0</v>
      </c>
      <c r="CU22" s="8">
        <f t="shared" ref="CU22:CU35" si="127">CO22/AS22*100</f>
        <v>57.380952380952387</v>
      </c>
      <c r="CV22" s="18">
        <f t="shared" ref="CV22:DG22" si="128">SUM(CV23:CV35)</f>
        <v>336</v>
      </c>
      <c r="CW22" s="18">
        <f t="shared" si="128"/>
        <v>0</v>
      </c>
      <c r="CX22" s="18">
        <f t="shared" si="128"/>
        <v>0</v>
      </c>
      <c r="CY22" s="18">
        <f t="shared" si="128"/>
        <v>336</v>
      </c>
      <c r="CZ22" s="18">
        <f t="shared" si="128"/>
        <v>0</v>
      </c>
      <c r="DA22" s="18">
        <f t="shared" si="128"/>
        <v>0</v>
      </c>
      <c r="DB22" s="18">
        <f t="shared" si="128"/>
        <v>41.7</v>
      </c>
      <c r="DC22" s="52">
        <f t="shared" si="128"/>
        <v>0</v>
      </c>
      <c r="DD22" s="52">
        <f t="shared" si="128"/>
        <v>0</v>
      </c>
      <c r="DE22" s="52">
        <f t="shared" si="128"/>
        <v>41.7</v>
      </c>
      <c r="DF22" s="52">
        <f t="shared" si="128"/>
        <v>0</v>
      </c>
      <c r="DG22" s="52">
        <f t="shared" si="128"/>
        <v>0</v>
      </c>
      <c r="DH22" s="8">
        <f t="shared" ref="DH22:DH35" si="129">DB22/CV22*100</f>
        <v>12.410714285714286</v>
      </c>
      <c r="DI22" s="18">
        <f t="shared" ref="DI22:DN22" si="130">SUM(DI23:DI35)</f>
        <v>61.800000000000011</v>
      </c>
      <c r="DJ22" s="52">
        <f t="shared" si="130"/>
        <v>0</v>
      </c>
      <c r="DK22" s="52">
        <f t="shared" si="130"/>
        <v>0</v>
      </c>
      <c r="DL22" s="52">
        <f t="shared" si="130"/>
        <v>61.800000000000011</v>
      </c>
      <c r="DM22" s="52">
        <f t="shared" si="130"/>
        <v>0</v>
      </c>
      <c r="DN22" s="52">
        <f t="shared" si="130"/>
        <v>0</v>
      </c>
      <c r="DO22" s="8">
        <f t="shared" ref="DO22:DO35" si="131">DI22/CV22*100</f>
        <v>18.392857142857146</v>
      </c>
      <c r="DP22" s="18">
        <f t="shared" ref="DP22:DU22" si="132">SUM(DP23:DP35)</f>
        <v>157.9</v>
      </c>
      <c r="DQ22" s="52">
        <f t="shared" si="132"/>
        <v>0</v>
      </c>
      <c r="DR22" s="52">
        <f t="shared" si="132"/>
        <v>0</v>
      </c>
      <c r="DS22" s="52">
        <f t="shared" si="132"/>
        <v>157.9</v>
      </c>
      <c r="DT22" s="52">
        <f t="shared" si="132"/>
        <v>0</v>
      </c>
      <c r="DU22" s="52">
        <f t="shared" si="132"/>
        <v>0</v>
      </c>
      <c r="DV22" s="8">
        <f t="shared" ref="DV22:DV35" si="133">DP22/CV22*100</f>
        <v>46.99404761904762</v>
      </c>
      <c r="DW22" s="18">
        <f t="shared" ref="DW22:EB22" si="134">SUM(DW23:DW35)</f>
        <v>171.20000000000002</v>
      </c>
      <c r="DX22" s="52">
        <f t="shared" si="134"/>
        <v>0</v>
      </c>
      <c r="DY22" s="52">
        <f t="shared" si="134"/>
        <v>0</v>
      </c>
      <c r="DZ22" s="52">
        <f t="shared" si="134"/>
        <v>171.20000000000002</v>
      </c>
      <c r="EA22" s="52">
        <f t="shared" si="134"/>
        <v>0</v>
      </c>
      <c r="EB22" s="52">
        <f t="shared" si="134"/>
        <v>0</v>
      </c>
      <c r="EC22" s="8">
        <f t="shared" ref="EC22:EC35" si="135">DW22/CV22*100</f>
        <v>50.952380952380963</v>
      </c>
      <c r="ED22" s="18">
        <f>SUM(ED23:ED33)</f>
        <v>126</v>
      </c>
      <c r="EE22" s="18">
        <f t="shared" ref="EE22:EP22" si="136">SUM(EE23:EE35)</f>
        <v>307.39999999999998</v>
      </c>
      <c r="EF22" s="18">
        <f t="shared" si="136"/>
        <v>0</v>
      </c>
      <c r="EG22" s="18">
        <f t="shared" si="136"/>
        <v>0</v>
      </c>
      <c r="EH22" s="18">
        <f t="shared" si="136"/>
        <v>307.39999999999998</v>
      </c>
      <c r="EI22" s="18">
        <f t="shared" si="136"/>
        <v>0</v>
      </c>
      <c r="EJ22" s="18">
        <f t="shared" si="136"/>
        <v>0</v>
      </c>
      <c r="EK22" s="18">
        <f t="shared" si="136"/>
        <v>41.7</v>
      </c>
      <c r="EL22" s="52">
        <f t="shared" si="136"/>
        <v>0</v>
      </c>
      <c r="EM22" s="52">
        <f t="shared" si="136"/>
        <v>0</v>
      </c>
      <c r="EN22" s="52">
        <f t="shared" si="136"/>
        <v>41.7</v>
      </c>
      <c r="EO22" s="52">
        <f t="shared" si="136"/>
        <v>0</v>
      </c>
      <c r="EP22" s="52">
        <f t="shared" si="136"/>
        <v>0</v>
      </c>
      <c r="EQ22" s="8">
        <f t="shared" ref="EQ22:EQ35" si="137">EK22/EE22*100</f>
        <v>13.565387117761876</v>
      </c>
      <c r="ER22" s="18">
        <f t="shared" ref="ER22:EW22" si="138">SUM(ER23:ER35)</f>
        <v>61.800000000000011</v>
      </c>
      <c r="ES22" s="52">
        <f t="shared" si="138"/>
        <v>0</v>
      </c>
      <c r="ET22" s="52">
        <f t="shared" si="138"/>
        <v>0</v>
      </c>
      <c r="EU22" s="52">
        <f t="shared" si="138"/>
        <v>61.800000000000011</v>
      </c>
      <c r="EV22" s="52">
        <f t="shared" si="138"/>
        <v>0</v>
      </c>
      <c r="EW22" s="52">
        <f t="shared" si="138"/>
        <v>0</v>
      </c>
      <c r="EX22" s="8">
        <f t="shared" ref="EX22:EX35" si="139">ER22/EE22*100</f>
        <v>20.104098893949256</v>
      </c>
      <c r="EY22" s="18">
        <f t="shared" ref="EY22:FD22" si="140">SUM(EY23:EY35)</f>
        <v>157.9</v>
      </c>
      <c r="EZ22" s="52">
        <f t="shared" si="140"/>
        <v>0</v>
      </c>
      <c r="FA22" s="52">
        <f t="shared" si="140"/>
        <v>0</v>
      </c>
      <c r="FB22" s="52">
        <f t="shared" si="140"/>
        <v>157.9</v>
      </c>
      <c r="FC22" s="52">
        <f t="shared" si="140"/>
        <v>0</v>
      </c>
      <c r="FD22" s="52">
        <f t="shared" si="140"/>
        <v>0</v>
      </c>
      <c r="FE22" s="8">
        <f t="shared" ref="FE22:FE35" si="141">EY22/EE22*100</f>
        <v>51.366297983083932</v>
      </c>
      <c r="FF22" s="18">
        <f t="shared" ref="FF22:FK22" si="142">SUM(FF23:FF35)</f>
        <v>18.899999999999999</v>
      </c>
      <c r="FG22" s="52">
        <f t="shared" si="142"/>
        <v>0</v>
      </c>
      <c r="FH22" s="52">
        <f t="shared" si="142"/>
        <v>0</v>
      </c>
      <c r="FI22" s="52">
        <f t="shared" si="142"/>
        <v>18.899999999999999</v>
      </c>
      <c r="FJ22" s="52">
        <f t="shared" si="142"/>
        <v>0</v>
      </c>
      <c r="FK22" s="52">
        <f t="shared" si="142"/>
        <v>0</v>
      </c>
      <c r="FL22" s="8">
        <f t="shared" ref="FL22:FL35" si="143">FF22/EE22*100</f>
        <v>6.1483409238776838</v>
      </c>
      <c r="FM22" s="18">
        <f t="shared" ref="FM22:FR22" si="144">SUM(FM23:FM35)</f>
        <v>34.1</v>
      </c>
      <c r="FN22" s="52">
        <f t="shared" si="144"/>
        <v>0</v>
      </c>
      <c r="FO22" s="52">
        <f t="shared" si="144"/>
        <v>0</v>
      </c>
      <c r="FP22" s="52">
        <f t="shared" si="144"/>
        <v>34.1</v>
      </c>
      <c r="FQ22" s="52">
        <f t="shared" si="144"/>
        <v>0</v>
      </c>
      <c r="FR22" s="52">
        <f t="shared" si="144"/>
        <v>0</v>
      </c>
      <c r="FS22" s="8">
        <f t="shared" ref="FS22:FS35" si="145">FM22/EE22*100</f>
        <v>11.093038386467144</v>
      </c>
      <c r="FT22" s="18">
        <f t="shared" ref="FT22:FY22" si="146">SUM(FT23:FT35)</f>
        <v>172</v>
      </c>
      <c r="FU22" s="52">
        <f t="shared" si="146"/>
        <v>0</v>
      </c>
      <c r="FV22" s="52">
        <f t="shared" si="146"/>
        <v>0</v>
      </c>
      <c r="FW22" s="52">
        <f t="shared" si="146"/>
        <v>172</v>
      </c>
      <c r="FX22" s="52">
        <f t="shared" si="146"/>
        <v>0</v>
      </c>
      <c r="FY22" s="52">
        <f t="shared" si="146"/>
        <v>0</v>
      </c>
      <c r="FZ22" s="8">
        <f t="shared" ref="FZ22:FZ35" si="147">FT22/EE22*100</f>
        <v>55.95315549772284</v>
      </c>
      <c r="GA22" s="18">
        <f t="shared" ref="GA22:GF22" si="148">SUM(GA23:GA35)</f>
        <v>286</v>
      </c>
      <c r="GB22" s="52">
        <f t="shared" si="148"/>
        <v>0</v>
      </c>
      <c r="GC22" s="52">
        <f t="shared" si="148"/>
        <v>0</v>
      </c>
      <c r="GD22" s="52">
        <f t="shared" si="148"/>
        <v>286</v>
      </c>
      <c r="GE22" s="52">
        <f t="shared" si="148"/>
        <v>0</v>
      </c>
      <c r="GF22" s="52">
        <f t="shared" si="148"/>
        <v>0</v>
      </c>
      <c r="GG22" s="8">
        <f t="shared" ref="GG22:GG35" si="149">GA22/EE22*100</f>
        <v>93.038386467143795</v>
      </c>
      <c r="GH22" s="18">
        <f t="shared" ref="GH22:GS22" si="150">SUM(GH23:GH35)</f>
        <v>397.29999999999995</v>
      </c>
      <c r="GI22" s="18">
        <f t="shared" si="150"/>
        <v>0</v>
      </c>
      <c r="GJ22" s="18">
        <f t="shared" si="150"/>
        <v>0</v>
      </c>
      <c r="GK22" s="18">
        <f t="shared" si="150"/>
        <v>397.29999999999995</v>
      </c>
      <c r="GL22" s="18">
        <f t="shared" si="150"/>
        <v>0</v>
      </c>
      <c r="GM22" s="18">
        <f t="shared" si="150"/>
        <v>0</v>
      </c>
      <c r="GN22" s="18">
        <f t="shared" si="150"/>
        <v>0</v>
      </c>
      <c r="GO22" s="18">
        <f t="shared" si="150"/>
        <v>0</v>
      </c>
      <c r="GP22" s="18">
        <f t="shared" si="150"/>
        <v>0</v>
      </c>
      <c r="GQ22" s="18">
        <f t="shared" si="150"/>
        <v>0</v>
      </c>
      <c r="GR22" s="18">
        <f t="shared" si="150"/>
        <v>0</v>
      </c>
      <c r="GS22" s="18">
        <f t="shared" si="150"/>
        <v>0</v>
      </c>
      <c r="GT22" s="18">
        <v>0</v>
      </c>
      <c r="GU22" s="18">
        <f t="shared" ref="GU22:GZ22" si="151">SUM(GU23:GU35)</f>
        <v>171.29999999999998</v>
      </c>
      <c r="GV22" s="18">
        <f t="shared" si="151"/>
        <v>0</v>
      </c>
      <c r="GW22" s="18">
        <f t="shared" si="151"/>
        <v>0</v>
      </c>
      <c r="GX22" s="18">
        <f t="shared" si="151"/>
        <v>171.29999999999998</v>
      </c>
      <c r="GY22" s="18">
        <f t="shared" si="151"/>
        <v>0</v>
      </c>
      <c r="GZ22" s="18">
        <f t="shared" si="151"/>
        <v>0</v>
      </c>
      <c r="HA22" s="11">
        <f t="shared" ref="HA22:HA35" si="152">GU22/GH22*100</f>
        <v>43.116033224263781</v>
      </c>
      <c r="HB22" s="18">
        <f t="shared" ref="HB22:HG22" si="153">SUM(HB23:HB35)</f>
        <v>395.29999999999995</v>
      </c>
      <c r="HC22" s="18">
        <f t="shared" si="153"/>
        <v>0</v>
      </c>
      <c r="HD22" s="18">
        <f t="shared" si="153"/>
        <v>0</v>
      </c>
      <c r="HE22" s="18">
        <f t="shared" si="153"/>
        <v>395.29999999999995</v>
      </c>
      <c r="HF22" s="18">
        <f t="shared" si="153"/>
        <v>0</v>
      </c>
      <c r="HG22" s="18">
        <f t="shared" si="153"/>
        <v>0</v>
      </c>
      <c r="HH22" s="12">
        <f t="shared" ref="HH22:HH35" si="154">HB22/GH22*100</f>
        <v>99.496602063931533</v>
      </c>
      <c r="HI22" s="18">
        <f t="shared" ref="HI22:HT22" si="155">SUM(HI23:HI35)</f>
        <v>222.59999999999997</v>
      </c>
      <c r="HJ22" s="18">
        <f t="shared" si="155"/>
        <v>0</v>
      </c>
      <c r="HK22" s="18">
        <f t="shared" si="155"/>
        <v>0</v>
      </c>
      <c r="HL22" s="18">
        <f t="shared" si="155"/>
        <v>222.59999999999997</v>
      </c>
      <c r="HM22" s="18">
        <f t="shared" si="155"/>
        <v>0</v>
      </c>
      <c r="HN22" s="18">
        <f t="shared" si="155"/>
        <v>0</v>
      </c>
      <c r="HO22" s="18">
        <f t="shared" si="155"/>
        <v>34.199999999999996</v>
      </c>
      <c r="HP22" s="18">
        <f t="shared" si="155"/>
        <v>0</v>
      </c>
      <c r="HQ22" s="18">
        <f t="shared" si="155"/>
        <v>0</v>
      </c>
      <c r="HR22" s="18">
        <f t="shared" si="155"/>
        <v>34.199999999999996</v>
      </c>
      <c r="HS22" s="18">
        <f t="shared" si="155"/>
        <v>0</v>
      </c>
      <c r="HT22" s="18">
        <f t="shared" si="155"/>
        <v>0</v>
      </c>
      <c r="HU22" s="12">
        <f>HO22/HI22*100</f>
        <v>15.363881401617252</v>
      </c>
      <c r="HV22" s="76"/>
      <c r="HW22" s="76"/>
      <c r="HX22" s="76"/>
      <c r="HY22" s="76"/>
      <c r="HZ22" s="76"/>
      <c r="IA22" s="76"/>
      <c r="IB22" s="76"/>
      <c r="IC22" s="76"/>
      <c r="ID22" s="76"/>
      <c r="IE22" s="76"/>
      <c r="IF22" s="76"/>
      <c r="IG22" s="76"/>
      <c r="IH22" s="76"/>
    </row>
    <row r="23" spans="1:242" s="3" customFormat="1" ht="78.75" customHeight="1">
      <c r="B23" s="31">
        <v>4</v>
      </c>
      <c r="C23" s="31" t="s">
        <v>75</v>
      </c>
      <c r="D23" s="15">
        <f>F23+G23+H23+I23</f>
        <v>9</v>
      </c>
      <c r="E23" s="15"/>
      <c r="F23" s="15"/>
      <c r="G23" s="15">
        <v>9</v>
      </c>
      <c r="H23" s="15"/>
      <c r="I23" s="15"/>
      <c r="J23" s="29" t="e">
        <f>D23/#REF!*100</f>
        <v>#REF!</v>
      </c>
      <c r="K23" s="15">
        <f>M23+N23+O23+P23</f>
        <v>41</v>
      </c>
      <c r="L23" s="15"/>
      <c r="M23" s="15"/>
      <c r="N23" s="15">
        <v>41</v>
      </c>
      <c r="O23" s="15"/>
      <c r="P23" s="15"/>
      <c r="Q23" s="15">
        <f>S23+T23+U23+V23</f>
        <v>0</v>
      </c>
      <c r="R23" s="15"/>
      <c r="S23" s="15"/>
      <c r="T23" s="15"/>
      <c r="U23" s="15"/>
      <c r="V23" s="15"/>
      <c r="W23" s="29">
        <f t="shared" si="107"/>
        <v>0</v>
      </c>
      <c r="X23" s="15">
        <f>Z23+AA23+AB23+AC23</f>
        <v>2</v>
      </c>
      <c r="Y23" s="15"/>
      <c r="Z23" s="15"/>
      <c r="AA23" s="15">
        <v>2</v>
      </c>
      <c r="AB23" s="15"/>
      <c r="AC23" s="15"/>
      <c r="AD23" s="10">
        <f t="shared" si="109"/>
        <v>4.8780487804878048</v>
      </c>
      <c r="AE23" s="15">
        <f>AG23+AH23+AI23+AJ23</f>
        <v>3</v>
      </c>
      <c r="AF23" s="15"/>
      <c r="AG23" s="15"/>
      <c r="AH23" s="15">
        <v>3</v>
      </c>
      <c r="AI23" s="15"/>
      <c r="AJ23" s="15"/>
      <c r="AK23" s="10">
        <f t="shared" si="111"/>
        <v>7.3170731707317067</v>
      </c>
      <c r="AL23" s="15">
        <f>AN23+AO23+AP23+AQ23</f>
        <v>41</v>
      </c>
      <c r="AM23" s="15"/>
      <c r="AN23" s="15"/>
      <c r="AO23" s="15">
        <v>41</v>
      </c>
      <c r="AP23" s="15"/>
      <c r="AQ23" s="15"/>
      <c r="AR23" s="10">
        <f t="shared" si="113"/>
        <v>100</v>
      </c>
      <c r="AS23" s="15">
        <f>AU23+AV23+AW23+AX23</f>
        <v>29</v>
      </c>
      <c r="AT23" s="15"/>
      <c r="AU23" s="15"/>
      <c r="AV23" s="15">
        <v>29</v>
      </c>
      <c r="AW23" s="15"/>
      <c r="AX23" s="15"/>
      <c r="AY23" s="15">
        <f>BA23+BB23+BC23+BD23</f>
        <v>0</v>
      </c>
      <c r="AZ23" s="15"/>
      <c r="BA23" s="15"/>
      <c r="BB23" s="15"/>
      <c r="BC23" s="15"/>
      <c r="BD23" s="15"/>
      <c r="BE23" s="29">
        <f t="shared" si="115"/>
        <v>0</v>
      </c>
      <c r="BF23" s="15">
        <f>BH23+BI23+BJ23+BK23</f>
        <v>2</v>
      </c>
      <c r="BG23" s="15"/>
      <c r="BH23" s="15"/>
      <c r="BI23" s="15">
        <v>2</v>
      </c>
      <c r="BJ23" s="15"/>
      <c r="BK23" s="15"/>
      <c r="BL23" s="10">
        <f t="shared" si="117"/>
        <v>6.8965517241379306</v>
      </c>
      <c r="BM23" s="15">
        <f>BO23+BP23+BQ23+BR23</f>
        <v>3</v>
      </c>
      <c r="BN23" s="15"/>
      <c r="BO23" s="15"/>
      <c r="BP23" s="15">
        <v>3</v>
      </c>
      <c r="BQ23" s="15"/>
      <c r="BR23" s="15"/>
      <c r="BS23" s="10">
        <f t="shared" si="119"/>
        <v>10.344827586206897</v>
      </c>
      <c r="BT23" s="15">
        <f>BV23+BW23+BX23+BY23</f>
        <v>6.5</v>
      </c>
      <c r="BU23" s="15"/>
      <c r="BV23" s="15"/>
      <c r="BW23" s="15">
        <v>6.5</v>
      </c>
      <c r="BX23" s="15"/>
      <c r="BY23" s="15"/>
      <c r="BZ23" s="10">
        <f t="shared" si="121"/>
        <v>22.413793103448278</v>
      </c>
      <c r="CA23" s="15">
        <f>CC23+CD23+CE23+CF23</f>
        <v>6.8</v>
      </c>
      <c r="CB23" s="15"/>
      <c r="CC23" s="15"/>
      <c r="CD23" s="15">
        <v>6.8</v>
      </c>
      <c r="CE23" s="15"/>
      <c r="CF23" s="15"/>
      <c r="CG23" s="10">
        <f t="shared" si="123"/>
        <v>23.448275862068964</v>
      </c>
      <c r="CH23" s="15">
        <f>CJ23+CK23+CL23+CM23</f>
        <v>14.8</v>
      </c>
      <c r="CI23" s="15"/>
      <c r="CJ23" s="15"/>
      <c r="CK23" s="15">
        <v>14.8</v>
      </c>
      <c r="CL23" s="15"/>
      <c r="CM23" s="15"/>
      <c r="CN23" s="10">
        <f t="shared" si="125"/>
        <v>51.03448275862069</v>
      </c>
      <c r="CO23" s="15">
        <f>CQ23+CR23+CS23+CT23</f>
        <v>14.8</v>
      </c>
      <c r="CP23" s="15"/>
      <c r="CQ23" s="15"/>
      <c r="CR23" s="15">
        <v>14.8</v>
      </c>
      <c r="CS23" s="15"/>
      <c r="CT23" s="15"/>
      <c r="CU23" s="10">
        <f t="shared" si="127"/>
        <v>51.03448275862069</v>
      </c>
      <c r="CV23" s="15">
        <f>CX23+CY23+CZ23+DA23</f>
        <v>29</v>
      </c>
      <c r="CW23" s="15"/>
      <c r="CX23" s="15"/>
      <c r="CY23" s="15">
        <v>29</v>
      </c>
      <c r="CZ23" s="15"/>
      <c r="DA23" s="15"/>
      <c r="DB23" s="15">
        <f>DD23+DE23+DF23+DG23</f>
        <v>2.2999999999999998</v>
      </c>
      <c r="DC23" s="15"/>
      <c r="DD23" s="15"/>
      <c r="DE23" s="15">
        <v>2.2999999999999998</v>
      </c>
      <c r="DF23" s="15"/>
      <c r="DG23" s="15"/>
      <c r="DH23" s="10">
        <f t="shared" si="129"/>
        <v>7.9310344827586201</v>
      </c>
      <c r="DI23" s="15">
        <f>DK23+DL23+DM23+DN23</f>
        <v>2.6</v>
      </c>
      <c r="DJ23" s="15"/>
      <c r="DK23" s="15"/>
      <c r="DL23" s="15">
        <v>2.6</v>
      </c>
      <c r="DM23" s="15"/>
      <c r="DN23" s="15"/>
      <c r="DO23" s="10">
        <f t="shared" si="131"/>
        <v>8.9655172413793096</v>
      </c>
      <c r="DP23" s="15">
        <f>DR23+DS23+DT23+DU23</f>
        <v>8.9</v>
      </c>
      <c r="DQ23" s="15"/>
      <c r="DR23" s="15"/>
      <c r="DS23" s="15">
        <v>8.9</v>
      </c>
      <c r="DT23" s="15"/>
      <c r="DU23" s="15"/>
      <c r="DV23" s="10">
        <f t="shared" si="133"/>
        <v>30.689655172413794</v>
      </c>
      <c r="DW23" s="15">
        <f>DY23+DZ23+EA23+EB23</f>
        <v>8.9</v>
      </c>
      <c r="DX23" s="15"/>
      <c r="DY23" s="15"/>
      <c r="DZ23" s="15">
        <v>8.9</v>
      </c>
      <c r="EA23" s="15"/>
      <c r="EB23" s="15"/>
      <c r="EC23" s="10">
        <f t="shared" si="135"/>
        <v>30.689655172413794</v>
      </c>
      <c r="ED23" s="10">
        <v>0</v>
      </c>
      <c r="EE23" s="15">
        <f>EG23+EH23+EI23+EJ23</f>
        <v>12.2</v>
      </c>
      <c r="EF23" s="15"/>
      <c r="EG23" s="15"/>
      <c r="EH23" s="15">
        <v>12.2</v>
      </c>
      <c r="EI23" s="15"/>
      <c r="EJ23" s="15"/>
      <c r="EK23" s="15">
        <f>EM23+EN23+EO23+EP23</f>
        <v>2.2999999999999998</v>
      </c>
      <c r="EL23" s="15"/>
      <c r="EM23" s="15"/>
      <c r="EN23" s="15">
        <v>2.2999999999999998</v>
      </c>
      <c r="EO23" s="15"/>
      <c r="EP23" s="15"/>
      <c r="EQ23" s="10">
        <f t="shared" si="137"/>
        <v>18.852459016393443</v>
      </c>
      <c r="ER23" s="15">
        <f>ET23+EU23+EV23+EW23</f>
        <v>2.6</v>
      </c>
      <c r="ES23" s="15"/>
      <c r="ET23" s="15"/>
      <c r="EU23" s="15">
        <v>2.6</v>
      </c>
      <c r="EV23" s="15"/>
      <c r="EW23" s="15"/>
      <c r="EX23" s="10">
        <f t="shared" si="139"/>
        <v>21.311475409836067</v>
      </c>
      <c r="EY23" s="15">
        <f>FA23+FB23+FC23+FD23</f>
        <v>8.9</v>
      </c>
      <c r="EZ23" s="15"/>
      <c r="FA23" s="15"/>
      <c r="FB23" s="15">
        <v>8.9</v>
      </c>
      <c r="FC23" s="15"/>
      <c r="FD23" s="15"/>
      <c r="FE23" s="10">
        <f t="shared" si="141"/>
        <v>72.950819672131146</v>
      </c>
      <c r="FF23" s="15">
        <f>FH23+FI23+FJ23+FK23</f>
        <v>1.4</v>
      </c>
      <c r="FG23" s="15"/>
      <c r="FH23" s="15"/>
      <c r="FI23" s="15">
        <v>1.4</v>
      </c>
      <c r="FJ23" s="15"/>
      <c r="FK23" s="15"/>
      <c r="FL23" s="10">
        <f t="shared" si="143"/>
        <v>11.475409836065573</v>
      </c>
      <c r="FM23" s="15">
        <f>FO23+FP23+FQ23+FR23</f>
        <v>1.7</v>
      </c>
      <c r="FN23" s="15"/>
      <c r="FO23" s="15"/>
      <c r="FP23" s="15">
        <v>1.7</v>
      </c>
      <c r="FQ23" s="15"/>
      <c r="FR23" s="15"/>
      <c r="FS23" s="10">
        <f t="shared" si="145"/>
        <v>13.934426229508198</v>
      </c>
      <c r="FT23" s="15">
        <f>FV23+FW23+FX23+FY23</f>
        <v>5.7</v>
      </c>
      <c r="FU23" s="15"/>
      <c r="FV23" s="15"/>
      <c r="FW23" s="15">
        <v>5.7</v>
      </c>
      <c r="FX23" s="15"/>
      <c r="FY23" s="15"/>
      <c r="FZ23" s="10">
        <f t="shared" si="147"/>
        <v>46.721311475409841</v>
      </c>
      <c r="GA23" s="15">
        <f>GC23+GD23+GE23+GF23</f>
        <v>12.2</v>
      </c>
      <c r="GB23" s="15"/>
      <c r="GC23" s="15"/>
      <c r="GD23" s="15">
        <v>12.2</v>
      </c>
      <c r="GE23" s="15"/>
      <c r="GF23" s="15"/>
      <c r="GG23" s="10">
        <f t="shared" si="149"/>
        <v>100</v>
      </c>
      <c r="GH23" s="15">
        <f>GJ23+GK23+GL23+GM23</f>
        <v>25.1</v>
      </c>
      <c r="GI23" s="14"/>
      <c r="GJ23" s="31"/>
      <c r="GK23" s="31">
        <v>25.1</v>
      </c>
      <c r="GL23" s="31"/>
      <c r="GM23" s="31"/>
      <c r="GN23" s="72">
        <f t="shared" ref="GN23:GN35" si="156">GP23+GQ23+GR23+GS23</f>
        <v>0</v>
      </c>
      <c r="GO23" s="31"/>
      <c r="GP23" s="31"/>
      <c r="GQ23" s="31"/>
      <c r="GR23" s="31"/>
      <c r="GS23" s="31"/>
      <c r="GT23" s="19">
        <f t="shared" ref="GT23:GT35" si="157">GN23/GH23*100</f>
        <v>0</v>
      </c>
      <c r="GU23" s="72">
        <f t="shared" ref="GU23:GU35" si="158">GW23+GX23+GY23+GZ23</f>
        <v>8.6999999999999993</v>
      </c>
      <c r="GV23" s="31"/>
      <c r="GW23" s="31"/>
      <c r="GX23" s="31">
        <f>1.5+7.2</f>
        <v>8.6999999999999993</v>
      </c>
      <c r="GY23" s="31"/>
      <c r="GZ23" s="31"/>
      <c r="HA23" s="58">
        <f t="shared" si="152"/>
        <v>34.661354581673301</v>
      </c>
      <c r="HB23" s="72">
        <f t="shared" ref="HB23:HB35" si="159">HD23+HE23+HF23+HG23</f>
        <v>25.1</v>
      </c>
      <c r="HC23" s="31"/>
      <c r="HD23" s="31"/>
      <c r="HE23" s="31">
        <v>25.1</v>
      </c>
      <c r="HF23" s="31"/>
      <c r="HG23" s="31"/>
      <c r="HH23" s="12">
        <f t="shared" si="154"/>
        <v>100</v>
      </c>
      <c r="HI23" s="16">
        <f>HK23+HL23+HM23+HN23</f>
        <v>7.5</v>
      </c>
      <c r="HJ23" s="14"/>
      <c r="HK23" s="31"/>
      <c r="HL23" s="31">
        <v>7.5</v>
      </c>
      <c r="HM23" s="31"/>
      <c r="HN23" s="31"/>
      <c r="HO23" s="73">
        <f t="shared" ref="HO23:HO35" si="160">HQ23+HR23+HS23+HT23</f>
        <v>0</v>
      </c>
      <c r="HP23" s="31"/>
      <c r="HQ23" s="31"/>
      <c r="HR23" s="31">
        <v>0</v>
      </c>
      <c r="HS23" s="31"/>
      <c r="HT23" s="31"/>
      <c r="HU23" s="12">
        <f t="shared" ref="HU23:HU33" si="161">HO23/GU23*100</f>
        <v>0</v>
      </c>
      <c r="HV23" s="76"/>
      <c r="HW23" s="76"/>
      <c r="HX23" s="76"/>
      <c r="HY23" s="76"/>
      <c r="HZ23" s="76"/>
      <c r="IA23" s="76"/>
      <c r="IB23" s="76"/>
      <c r="IC23" s="76"/>
      <c r="ID23" s="76"/>
      <c r="IE23" s="76"/>
      <c r="IF23" s="76"/>
      <c r="IG23" s="76"/>
      <c r="IH23" s="76"/>
    </row>
    <row r="24" spans="1:242" ht="71.25" customHeight="1">
      <c r="A24" s="6"/>
      <c r="B24" s="53">
        <v>5</v>
      </c>
      <c r="C24" s="53" t="s">
        <v>76</v>
      </c>
      <c r="D24" s="21">
        <f t="shared" ref="D24:D35" si="162">F24+G24+H24+I24</f>
        <v>6.1</v>
      </c>
      <c r="E24" s="21"/>
      <c r="F24" s="21"/>
      <c r="G24" s="21">
        <v>6.1</v>
      </c>
      <c r="H24" s="21"/>
      <c r="I24" s="21"/>
      <c r="J24" s="54" t="e">
        <f>D24/#REF!*100</f>
        <v>#REF!</v>
      </c>
      <c r="K24" s="21">
        <v>10</v>
      </c>
      <c r="L24" s="21"/>
      <c r="M24" s="21"/>
      <c r="N24" s="21">
        <v>10</v>
      </c>
      <c r="O24" s="21"/>
      <c r="P24" s="21"/>
      <c r="Q24" s="21">
        <f t="shared" ref="Q24:Q35" si="163">S24+T24+U24+V24</f>
        <v>0</v>
      </c>
      <c r="R24" s="21"/>
      <c r="S24" s="21"/>
      <c r="T24" s="21"/>
      <c r="U24" s="21"/>
      <c r="V24" s="21"/>
      <c r="W24" s="54">
        <f t="shared" si="107"/>
        <v>0</v>
      </c>
      <c r="X24" s="21">
        <f t="shared" ref="X24:X35" si="164">Z24+AA24+AB24+AC24</f>
        <v>3</v>
      </c>
      <c r="Y24" s="21"/>
      <c r="Z24" s="21"/>
      <c r="AA24" s="21">
        <v>3</v>
      </c>
      <c r="AB24" s="21"/>
      <c r="AC24" s="21"/>
      <c r="AD24" s="55">
        <f t="shared" si="109"/>
        <v>30</v>
      </c>
      <c r="AE24" s="21">
        <f t="shared" ref="AE24:AE35" si="165">AG24+AH24+AI24+AJ24</f>
        <v>3</v>
      </c>
      <c r="AF24" s="21"/>
      <c r="AG24" s="21"/>
      <c r="AH24" s="21">
        <v>3</v>
      </c>
      <c r="AI24" s="21"/>
      <c r="AJ24" s="21"/>
      <c r="AK24" s="55">
        <f t="shared" si="111"/>
        <v>30</v>
      </c>
      <c r="AL24" s="21">
        <f t="shared" ref="AL24:AL35" si="166">AN24+AO24+AP24+AQ24</f>
        <v>4.7</v>
      </c>
      <c r="AM24" s="21"/>
      <c r="AN24" s="21"/>
      <c r="AO24" s="21">
        <v>4.7</v>
      </c>
      <c r="AP24" s="21"/>
      <c r="AQ24" s="21"/>
      <c r="AR24" s="55">
        <f t="shared" si="113"/>
        <v>47</v>
      </c>
      <c r="AS24" s="21">
        <f>AU24+AV24+AW24+AX24</f>
        <v>25</v>
      </c>
      <c r="AT24" s="21"/>
      <c r="AU24" s="21"/>
      <c r="AV24" s="21">
        <v>25</v>
      </c>
      <c r="AW24" s="21"/>
      <c r="AX24" s="21"/>
      <c r="AY24" s="21">
        <f t="shared" ref="AY24:AY35" si="167">BA24+BB24+BC24+BD24</f>
        <v>0</v>
      </c>
      <c r="AZ24" s="21"/>
      <c r="BA24" s="21"/>
      <c r="BB24" s="21"/>
      <c r="BC24" s="21"/>
      <c r="BD24" s="21"/>
      <c r="BE24" s="54">
        <f t="shared" si="115"/>
        <v>0</v>
      </c>
      <c r="BF24" s="21">
        <f t="shared" ref="BF24:BF35" si="168">BH24+BI24+BJ24+BK24</f>
        <v>3</v>
      </c>
      <c r="BG24" s="21"/>
      <c r="BH24" s="21"/>
      <c r="BI24" s="21">
        <v>3</v>
      </c>
      <c r="BJ24" s="21"/>
      <c r="BK24" s="21"/>
      <c r="BL24" s="55">
        <f t="shared" si="117"/>
        <v>12</v>
      </c>
      <c r="BM24" s="21">
        <f t="shared" ref="BM24:BM35" si="169">BO24+BP24+BQ24+BR24</f>
        <v>3</v>
      </c>
      <c r="BN24" s="21"/>
      <c r="BO24" s="21"/>
      <c r="BP24" s="21">
        <v>3</v>
      </c>
      <c r="BQ24" s="21"/>
      <c r="BR24" s="21"/>
      <c r="BS24" s="55">
        <f t="shared" si="119"/>
        <v>12</v>
      </c>
      <c r="BT24" s="21">
        <f t="shared" ref="BT24:BT35" si="170">BV24+BW24+BX24+BY24</f>
        <v>0.6</v>
      </c>
      <c r="BU24" s="21"/>
      <c r="BV24" s="21"/>
      <c r="BW24" s="21">
        <v>0.6</v>
      </c>
      <c r="BX24" s="21"/>
      <c r="BY24" s="21"/>
      <c r="BZ24" s="55">
        <f t="shared" si="121"/>
        <v>2.4</v>
      </c>
      <c r="CA24" s="21">
        <f t="shared" ref="CA24:CA35" si="171">CC24+CD24+CE24+CF24</f>
        <v>0.9</v>
      </c>
      <c r="CB24" s="21"/>
      <c r="CC24" s="21"/>
      <c r="CD24" s="21">
        <v>0.9</v>
      </c>
      <c r="CE24" s="21"/>
      <c r="CF24" s="21"/>
      <c r="CG24" s="55">
        <f t="shared" si="123"/>
        <v>3.6000000000000005</v>
      </c>
      <c r="CH24" s="21">
        <f t="shared" ref="CH24:CH35" si="172">CJ24+CK24+CL24+CM24</f>
        <v>25</v>
      </c>
      <c r="CI24" s="21"/>
      <c r="CJ24" s="21"/>
      <c r="CK24" s="21">
        <v>25</v>
      </c>
      <c r="CL24" s="21"/>
      <c r="CM24" s="21"/>
      <c r="CN24" s="55">
        <f t="shared" si="125"/>
        <v>100</v>
      </c>
      <c r="CO24" s="21">
        <f t="shared" ref="CO24:CO35" si="173">CQ24+CR24+CS24+CT24</f>
        <v>25</v>
      </c>
      <c r="CP24" s="21"/>
      <c r="CQ24" s="21"/>
      <c r="CR24" s="21">
        <v>25</v>
      </c>
      <c r="CS24" s="21"/>
      <c r="CT24" s="21"/>
      <c r="CU24" s="55">
        <f t="shared" si="127"/>
        <v>100</v>
      </c>
      <c r="CV24" s="21">
        <f>CX24+CY24+CZ24+DA24</f>
        <v>21</v>
      </c>
      <c r="CW24" s="21"/>
      <c r="CX24" s="21"/>
      <c r="CY24" s="21">
        <v>21</v>
      </c>
      <c r="CZ24" s="21"/>
      <c r="DA24" s="21"/>
      <c r="DB24" s="21">
        <f t="shared" ref="DB24:DB35" si="174">DD24+DE24+DF24+DG24</f>
        <v>0.6</v>
      </c>
      <c r="DC24" s="21"/>
      <c r="DD24" s="21"/>
      <c r="DE24" s="21">
        <v>0.6</v>
      </c>
      <c r="DF24" s="21"/>
      <c r="DG24" s="21"/>
      <c r="DH24" s="55">
        <f t="shared" si="129"/>
        <v>2.8571428571428572</v>
      </c>
      <c r="DI24" s="21">
        <f t="shared" ref="DI24:DI35" si="175">DK24+DL24+DM24+DN24</f>
        <v>0.9</v>
      </c>
      <c r="DJ24" s="21"/>
      <c r="DK24" s="21"/>
      <c r="DL24" s="21">
        <v>0.9</v>
      </c>
      <c r="DM24" s="21"/>
      <c r="DN24" s="21"/>
      <c r="DO24" s="55">
        <f t="shared" si="131"/>
        <v>4.2857142857142856</v>
      </c>
      <c r="DP24" s="21">
        <f t="shared" ref="DP24:DP35" si="176">DR24+DS24+DT24+DU24</f>
        <v>7.9</v>
      </c>
      <c r="DQ24" s="21"/>
      <c r="DR24" s="21"/>
      <c r="DS24" s="21">
        <v>7.9</v>
      </c>
      <c r="DT24" s="21"/>
      <c r="DU24" s="21"/>
      <c r="DV24" s="55">
        <f t="shared" si="133"/>
        <v>37.61904761904762</v>
      </c>
      <c r="DW24" s="21">
        <f t="shared" ref="DW24:DW35" si="177">DY24+DZ24+EA24+EB24</f>
        <v>7.9</v>
      </c>
      <c r="DX24" s="21"/>
      <c r="DY24" s="21"/>
      <c r="DZ24" s="21">
        <v>7.9</v>
      </c>
      <c r="EA24" s="21"/>
      <c r="EB24" s="21"/>
      <c r="EC24" s="55">
        <f t="shared" si="135"/>
        <v>37.61904761904762</v>
      </c>
      <c r="ED24" s="55">
        <v>2.5</v>
      </c>
      <c r="EE24" s="21">
        <f t="shared" ref="EE24:EE35" si="178">EG24+EH24+EI24+EJ24</f>
        <v>10</v>
      </c>
      <c r="EF24" s="21"/>
      <c r="EG24" s="21"/>
      <c r="EH24" s="21">
        <v>10</v>
      </c>
      <c r="EI24" s="21"/>
      <c r="EJ24" s="21"/>
      <c r="EK24" s="21">
        <f t="shared" ref="EK24:EK35" si="179">EM24+EN24+EO24+EP24</f>
        <v>0.6</v>
      </c>
      <c r="EL24" s="21"/>
      <c r="EM24" s="21"/>
      <c r="EN24" s="21">
        <v>0.6</v>
      </c>
      <c r="EO24" s="21"/>
      <c r="EP24" s="21"/>
      <c r="EQ24" s="55">
        <f t="shared" si="137"/>
        <v>6</v>
      </c>
      <c r="ER24" s="21">
        <f t="shared" ref="ER24:ER35" si="180">ET24+EU24+EV24+EW24</f>
        <v>0.9</v>
      </c>
      <c r="ES24" s="21"/>
      <c r="ET24" s="21"/>
      <c r="EU24" s="21">
        <v>0.9</v>
      </c>
      <c r="EV24" s="21"/>
      <c r="EW24" s="21"/>
      <c r="EX24" s="55">
        <f t="shared" si="139"/>
        <v>9</v>
      </c>
      <c r="EY24" s="21">
        <f t="shared" ref="EY24:EY35" si="181">FA24+FB24+FC24+FD24</f>
        <v>7.9</v>
      </c>
      <c r="EZ24" s="21"/>
      <c r="FA24" s="21"/>
      <c r="FB24" s="21">
        <v>7.9</v>
      </c>
      <c r="FC24" s="21"/>
      <c r="FD24" s="21"/>
      <c r="FE24" s="55">
        <f t="shared" si="141"/>
        <v>79</v>
      </c>
      <c r="FF24" s="21">
        <f>FH24+FI24+FJ24+FK24</f>
        <v>2.2000000000000002</v>
      </c>
      <c r="FG24" s="21"/>
      <c r="FH24" s="21"/>
      <c r="FI24" s="21">
        <v>2.2000000000000002</v>
      </c>
      <c r="FJ24" s="21"/>
      <c r="FK24" s="21"/>
      <c r="FL24" s="55">
        <f t="shared" si="143"/>
        <v>22.000000000000004</v>
      </c>
      <c r="FM24" s="21">
        <f>FO24+FP24+FQ24+FR24</f>
        <v>2.5</v>
      </c>
      <c r="FN24" s="21"/>
      <c r="FO24" s="21"/>
      <c r="FP24" s="21">
        <v>2.5</v>
      </c>
      <c r="FQ24" s="21"/>
      <c r="FR24" s="21"/>
      <c r="FS24" s="55">
        <f t="shared" si="145"/>
        <v>25</v>
      </c>
      <c r="FT24" s="21">
        <f>FV24+FW24+FX24+FY24</f>
        <v>3.7</v>
      </c>
      <c r="FU24" s="21"/>
      <c r="FV24" s="21"/>
      <c r="FW24" s="21">
        <v>3.7</v>
      </c>
      <c r="FX24" s="21"/>
      <c r="FY24" s="21"/>
      <c r="FZ24" s="55">
        <f t="shared" si="147"/>
        <v>37</v>
      </c>
      <c r="GA24" s="21">
        <f>GC24+GD24+GE24+GF24</f>
        <v>8.3000000000000007</v>
      </c>
      <c r="GB24" s="21"/>
      <c r="GC24" s="21"/>
      <c r="GD24" s="21">
        <v>8.3000000000000007</v>
      </c>
      <c r="GE24" s="21"/>
      <c r="GF24" s="21"/>
      <c r="GG24" s="55">
        <f t="shared" si="149"/>
        <v>83</v>
      </c>
      <c r="GH24" s="15">
        <f t="shared" ref="GH24:GH35" si="182">GJ24+GK24+GL24+GM24</f>
        <v>26.3</v>
      </c>
      <c r="GI24" s="14"/>
      <c r="GJ24" s="31"/>
      <c r="GK24" s="31">
        <v>26.3</v>
      </c>
      <c r="GL24" s="31"/>
      <c r="GM24" s="31"/>
      <c r="GN24" s="72">
        <f t="shared" si="156"/>
        <v>0</v>
      </c>
      <c r="GO24" s="31"/>
      <c r="GP24" s="31"/>
      <c r="GQ24" s="31"/>
      <c r="GR24" s="31"/>
      <c r="GS24" s="31"/>
      <c r="GT24" s="19">
        <f t="shared" si="157"/>
        <v>0</v>
      </c>
      <c r="GU24" s="72">
        <f t="shared" si="158"/>
        <v>7.9</v>
      </c>
      <c r="GV24" s="31"/>
      <c r="GW24" s="31"/>
      <c r="GX24" s="31">
        <f>0.7+7.2</f>
        <v>7.9</v>
      </c>
      <c r="GY24" s="31"/>
      <c r="GZ24" s="31"/>
      <c r="HA24" s="58">
        <f t="shared" si="152"/>
        <v>30.038022813688215</v>
      </c>
      <c r="HB24" s="72">
        <f t="shared" si="159"/>
        <v>26.3</v>
      </c>
      <c r="HC24" s="20"/>
      <c r="HD24" s="20"/>
      <c r="HE24" s="20">
        <v>26.3</v>
      </c>
      <c r="HF24" s="20"/>
      <c r="HG24" s="20"/>
      <c r="HH24" s="56">
        <f t="shared" si="154"/>
        <v>100</v>
      </c>
      <c r="HI24" s="16">
        <f t="shared" ref="HI24:HI35" si="183">HK24+HL24+HM24+HN24</f>
        <v>23.4</v>
      </c>
      <c r="HJ24" s="22"/>
      <c r="HK24" s="20"/>
      <c r="HL24" s="20">
        <v>23.4</v>
      </c>
      <c r="HM24" s="20"/>
      <c r="HN24" s="20"/>
      <c r="HO24" s="73">
        <f t="shared" si="160"/>
        <v>0.9</v>
      </c>
      <c r="HP24" s="20"/>
      <c r="HQ24" s="20"/>
      <c r="HR24" s="20">
        <v>0.9</v>
      </c>
      <c r="HS24" s="20"/>
      <c r="HT24" s="20"/>
      <c r="HU24" s="12">
        <f>HO24/HI24*100</f>
        <v>3.8461538461538463</v>
      </c>
      <c r="HV24" s="91"/>
      <c r="HW24" s="91"/>
      <c r="HX24" s="91"/>
      <c r="HY24" s="91"/>
      <c r="HZ24" s="91"/>
      <c r="IA24" s="91"/>
      <c r="IB24" s="91"/>
      <c r="IC24" s="91"/>
      <c r="ID24" s="91"/>
      <c r="IE24" s="91"/>
      <c r="IF24" s="91"/>
      <c r="IG24" s="91"/>
      <c r="IH24" s="91"/>
    </row>
    <row r="25" spans="1:242" s="57" customFormat="1" ht="67.5" customHeight="1">
      <c r="B25" s="31">
        <v>6</v>
      </c>
      <c r="C25" s="31" t="s">
        <v>77</v>
      </c>
      <c r="D25" s="15">
        <f t="shared" si="162"/>
        <v>10</v>
      </c>
      <c r="E25" s="15"/>
      <c r="F25" s="15"/>
      <c r="G25" s="15">
        <v>10</v>
      </c>
      <c r="H25" s="15"/>
      <c r="I25" s="15"/>
      <c r="J25" s="29" t="e">
        <f>D25/#REF!*100</f>
        <v>#REF!</v>
      </c>
      <c r="K25" s="15">
        <f t="shared" ref="K25:K35" si="184">M25+N25+O25+P25</f>
        <v>91.2</v>
      </c>
      <c r="L25" s="15"/>
      <c r="M25" s="15"/>
      <c r="N25" s="15">
        <v>91.2</v>
      </c>
      <c r="O25" s="15"/>
      <c r="P25" s="15"/>
      <c r="Q25" s="15">
        <f t="shared" si="163"/>
        <v>0</v>
      </c>
      <c r="R25" s="15"/>
      <c r="S25" s="15"/>
      <c r="T25" s="15"/>
      <c r="U25" s="15"/>
      <c r="V25" s="15"/>
      <c r="W25" s="29">
        <f t="shared" si="107"/>
        <v>0</v>
      </c>
      <c r="X25" s="15">
        <f t="shared" si="164"/>
        <v>15</v>
      </c>
      <c r="Y25" s="15"/>
      <c r="Z25" s="15"/>
      <c r="AA25" s="15">
        <v>15</v>
      </c>
      <c r="AB25" s="15"/>
      <c r="AC25" s="15"/>
      <c r="AD25" s="10">
        <f t="shared" si="109"/>
        <v>16.44736842105263</v>
      </c>
      <c r="AE25" s="15">
        <f t="shared" si="165"/>
        <v>15</v>
      </c>
      <c r="AF25" s="15"/>
      <c r="AG25" s="15"/>
      <c r="AH25" s="15">
        <v>15</v>
      </c>
      <c r="AI25" s="15"/>
      <c r="AJ25" s="15"/>
      <c r="AK25" s="10">
        <f t="shared" si="111"/>
        <v>16.44736842105263</v>
      </c>
      <c r="AL25" s="15">
        <f t="shared" si="166"/>
        <v>91.2</v>
      </c>
      <c r="AM25" s="15"/>
      <c r="AN25" s="15"/>
      <c r="AO25" s="15">
        <v>91.2</v>
      </c>
      <c r="AP25" s="15"/>
      <c r="AQ25" s="15"/>
      <c r="AR25" s="10">
        <f t="shared" si="113"/>
        <v>100</v>
      </c>
      <c r="AS25" s="15">
        <f t="shared" ref="AS25:AS35" si="185">AU25+AV25+AW25+AX25</f>
        <v>15</v>
      </c>
      <c r="AT25" s="15"/>
      <c r="AU25" s="15"/>
      <c r="AV25" s="15">
        <v>15</v>
      </c>
      <c r="AW25" s="15"/>
      <c r="AX25" s="15"/>
      <c r="AY25" s="15">
        <f t="shared" si="167"/>
        <v>0</v>
      </c>
      <c r="AZ25" s="15"/>
      <c r="BA25" s="15"/>
      <c r="BB25" s="15"/>
      <c r="BC25" s="15"/>
      <c r="BD25" s="15"/>
      <c r="BE25" s="29">
        <f t="shared" si="115"/>
        <v>0</v>
      </c>
      <c r="BF25" s="15">
        <f t="shared" si="168"/>
        <v>15</v>
      </c>
      <c r="BG25" s="15"/>
      <c r="BH25" s="15"/>
      <c r="BI25" s="15">
        <v>15</v>
      </c>
      <c r="BJ25" s="15"/>
      <c r="BK25" s="15"/>
      <c r="BL25" s="10">
        <f t="shared" si="117"/>
        <v>100</v>
      </c>
      <c r="BM25" s="15">
        <f t="shared" si="169"/>
        <v>15</v>
      </c>
      <c r="BN25" s="15"/>
      <c r="BO25" s="15"/>
      <c r="BP25" s="15">
        <v>15</v>
      </c>
      <c r="BQ25" s="15"/>
      <c r="BR25" s="15"/>
      <c r="BS25" s="10">
        <f t="shared" si="119"/>
        <v>100</v>
      </c>
      <c r="BT25" s="15">
        <f t="shared" si="170"/>
        <v>0</v>
      </c>
      <c r="BU25" s="15"/>
      <c r="BV25" s="15"/>
      <c r="BW25" s="15">
        <v>0</v>
      </c>
      <c r="BX25" s="15"/>
      <c r="BY25" s="15"/>
      <c r="BZ25" s="10">
        <f t="shared" si="121"/>
        <v>0</v>
      </c>
      <c r="CA25" s="15">
        <f t="shared" si="171"/>
        <v>0</v>
      </c>
      <c r="CB25" s="15"/>
      <c r="CC25" s="15"/>
      <c r="CD25" s="15">
        <v>0</v>
      </c>
      <c r="CE25" s="15"/>
      <c r="CF25" s="15"/>
      <c r="CG25" s="10">
        <f t="shared" si="123"/>
        <v>0</v>
      </c>
      <c r="CH25" s="15">
        <f t="shared" si="172"/>
        <v>2</v>
      </c>
      <c r="CI25" s="15"/>
      <c r="CJ25" s="15"/>
      <c r="CK25" s="15">
        <v>2</v>
      </c>
      <c r="CL25" s="15"/>
      <c r="CM25" s="15"/>
      <c r="CN25" s="10">
        <f t="shared" si="125"/>
        <v>13.333333333333334</v>
      </c>
      <c r="CO25" s="15">
        <f t="shared" si="173"/>
        <v>2</v>
      </c>
      <c r="CP25" s="15"/>
      <c r="CQ25" s="15"/>
      <c r="CR25" s="15">
        <v>2</v>
      </c>
      <c r="CS25" s="15"/>
      <c r="CT25" s="15"/>
      <c r="CU25" s="10">
        <f t="shared" si="127"/>
        <v>13.333333333333334</v>
      </c>
      <c r="CV25" s="15">
        <f t="shared" ref="CV25:CV35" si="186">CX25+CY25+CZ25+DA25</f>
        <v>15</v>
      </c>
      <c r="CW25" s="15"/>
      <c r="CX25" s="15"/>
      <c r="CY25" s="15">
        <v>15</v>
      </c>
      <c r="CZ25" s="15"/>
      <c r="DA25" s="15"/>
      <c r="DB25" s="15">
        <f t="shared" si="174"/>
        <v>0</v>
      </c>
      <c r="DC25" s="15"/>
      <c r="DD25" s="15"/>
      <c r="DE25" s="15">
        <v>0</v>
      </c>
      <c r="DF25" s="15"/>
      <c r="DG25" s="15"/>
      <c r="DH25" s="10">
        <f t="shared" si="129"/>
        <v>0</v>
      </c>
      <c r="DI25" s="15">
        <f t="shared" si="175"/>
        <v>0</v>
      </c>
      <c r="DJ25" s="15"/>
      <c r="DK25" s="15"/>
      <c r="DL25" s="15">
        <v>0</v>
      </c>
      <c r="DM25" s="15"/>
      <c r="DN25" s="15"/>
      <c r="DO25" s="10">
        <f t="shared" si="131"/>
        <v>0</v>
      </c>
      <c r="DP25" s="15">
        <f t="shared" si="176"/>
        <v>3.5</v>
      </c>
      <c r="DQ25" s="15"/>
      <c r="DR25" s="15"/>
      <c r="DS25" s="15">
        <v>3.5</v>
      </c>
      <c r="DT25" s="15"/>
      <c r="DU25" s="15"/>
      <c r="DV25" s="10">
        <f t="shared" si="133"/>
        <v>23.333333333333332</v>
      </c>
      <c r="DW25" s="15">
        <f t="shared" si="177"/>
        <v>3.5</v>
      </c>
      <c r="DX25" s="15"/>
      <c r="DY25" s="15"/>
      <c r="DZ25" s="15">
        <v>3.5</v>
      </c>
      <c r="EA25" s="15"/>
      <c r="EB25" s="15"/>
      <c r="EC25" s="10">
        <f t="shared" si="135"/>
        <v>23.333333333333332</v>
      </c>
      <c r="ED25" s="10">
        <v>1.5</v>
      </c>
      <c r="EE25" s="15">
        <f t="shared" si="178"/>
        <v>5</v>
      </c>
      <c r="EF25" s="15"/>
      <c r="EG25" s="15"/>
      <c r="EH25" s="15">
        <v>5</v>
      </c>
      <c r="EI25" s="15"/>
      <c r="EJ25" s="15"/>
      <c r="EK25" s="15">
        <f t="shared" si="179"/>
        <v>0</v>
      </c>
      <c r="EL25" s="15"/>
      <c r="EM25" s="15"/>
      <c r="EN25" s="15">
        <v>0</v>
      </c>
      <c r="EO25" s="15"/>
      <c r="EP25" s="15"/>
      <c r="EQ25" s="10">
        <f t="shared" si="137"/>
        <v>0</v>
      </c>
      <c r="ER25" s="15">
        <f t="shared" si="180"/>
        <v>0</v>
      </c>
      <c r="ES25" s="15"/>
      <c r="ET25" s="15"/>
      <c r="EU25" s="15">
        <v>0</v>
      </c>
      <c r="EV25" s="15"/>
      <c r="EW25" s="15"/>
      <c r="EX25" s="10">
        <f t="shared" si="139"/>
        <v>0</v>
      </c>
      <c r="EY25" s="15">
        <f t="shared" si="181"/>
        <v>3.5</v>
      </c>
      <c r="EZ25" s="15"/>
      <c r="FA25" s="15"/>
      <c r="FB25" s="15">
        <v>3.5</v>
      </c>
      <c r="FC25" s="15"/>
      <c r="FD25" s="15"/>
      <c r="FE25" s="10">
        <f t="shared" si="141"/>
        <v>70</v>
      </c>
      <c r="FF25" s="15">
        <v>0</v>
      </c>
      <c r="FG25" s="15"/>
      <c r="FH25" s="15"/>
      <c r="FI25" s="15">
        <v>0</v>
      </c>
      <c r="FJ25" s="15"/>
      <c r="FK25" s="15"/>
      <c r="FL25" s="10">
        <f t="shared" si="143"/>
        <v>0</v>
      </c>
      <c r="FM25" s="15">
        <v>0</v>
      </c>
      <c r="FN25" s="15"/>
      <c r="FO25" s="15"/>
      <c r="FP25" s="15">
        <v>0</v>
      </c>
      <c r="FQ25" s="15"/>
      <c r="FR25" s="15"/>
      <c r="FS25" s="10">
        <f t="shared" si="145"/>
        <v>0</v>
      </c>
      <c r="FT25" s="15">
        <v>0</v>
      </c>
      <c r="FU25" s="15"/>
      <c r="FV25" s="15"/>
      <c r="FW25" s="15">
        <v>0</v>
      </c>
      <c r="FX25" s="15"/>
      <c r="FY25" s="15"/>
      <c r="FZ25" s="10">
        <f t="shared" si="147"/>
        <v>0</v>
      </c>
      <c r="GA25" s="15">
        <f>GC25+GD25+GE25+GF25</f>
        <v>2</v>
      </c>
      <c r="GB25" s="15"/>
      <c r="GC25" s="15"/>
      <c r="GD25" s="15">
        <v>2</v>
      </c>
      <c r="GE25" s="15"/>
      <c r="GF25" s="15"/>
      <c r="GG25" s="10">
        <f t="shared" si="149"/>
        <v>40</v>
      </c>
      <c r="GH25" s="15">
        <f t="shared" si="182"/>
        <v>20.399999999999999</v>
      </c>
      <c r="GI25" s="14"/>
      <c r="GJ25" s="31"/>
      <c r="GK25" s="31">
        <v>20.399999999999999</v>
      </c>
      <c r="GL25" s="31"/>
      <c r="GM25" s="31"/>
      <c r="GN25" s="72">
        <f t="shared" si="156"/>
        <v>0</v>
      </c>
      <c r="GO25" s="31"/>
      <c r="GP25" s="31"/>
      <c r="GQ25" s="31"/>
      <c r="GR25" s="31"/>
      <c r="GS25" s="31"/>
      <c r="GT25" s="19">
        <f t="shared" si="157"/>
        <v>0</v>
      </c>
      <c r="GU25" s="72">
        <f t="shared" si="158"/>
        <v>7.2</v>
      </c>
      <c r="GV25" s="31"/>
      <c r="GW25" s="31"/>
      <c r="GX25" s="31">
        <v>7.2</v>
      </c>
      <c r="GY25" s="31"/>
      <c r="GZ25" s="31"/>
      <c r="HA25" s="58">
        <f t="shared" si="152"/>
        <v>35.294117647058826</v>
      </c>
      <c r="HB25" s="72">
        <f t="shared" si="159"/>
        <v>20.399999999999999</v>
      </c>
      <c r="HC25" s="31"/>
      <c r="HD25" s="31"/>
      <c r="HE25" s="31">
        <v>20.399999999999999</v>
      </c>
      <c r="HF25" s="31"/>
      <c r="HG25" s="31"/>
      <c r="HH25" s="59">
        <f t="shared" si="154"/>
        <v>100</v>
      </c>
      <c r="HI25" s="16">
        <f t="shared" si="183"/>
        <v>12.9</v>
      </c>
      <c r="HJ25" s="14"/>
      <c r="HK25" s="31"/>
      <c r="HL25" s="31">
        <f>5.4+7.5</f>
        <v>12.9</v>
      </c>
      <c r="HM25" s="31"/>
      <c r="HN25" s="31"/>
      <c r="HO25" s="73">
        <f t="shared" si="160"/>
        <v>0</v>
      </c>
      <c r="HP25" s="31"/>
      <c r="HQ25" s="31"/>
      <c r="HR25" s="31">
        <v>0</v>
      </c>
      <c r="HS25" s="31"/>
      <c r="HT25" s="31"/>
      <c r="HU25" s="59">
        <f t="shared" si="161"/>
        <v>0</v>
      </c>
      <c r="HV25" s="92"/>
      <c r="HW25" s="92"/>
      <c r="HX25" s="92"/>
      <c r="HY25" s="92"/>
      <c r="HZ25" s="92"/>
      <c r="IA25" s="92"/>
      <c r="IB25" s="92"/>
      <c r="IC25" s="92"/>
      <c r="ID25" s="92"/>
      <c r="IE25" s="92"/>
      <c r="IF25" s="92"/>
      <c r="IG25" s="92"/>
      <c r="IH25" s="92"/>
    </row>
    <row r="26" spans="1:242" s="32" customFormat="1" ht="54" customHeight="1">
      <c r="A26" s="23"/>
      <c r="B26" s="72">
        <v>7</v>
      </c>
      <c r="C26" s="72" t="s">
        <v>78</v>
      </c>
      <c r="D26" s="24">
        <f t="shared" si="162"/>
        <v>5.3</v>
      </c>
      <c r="E26" s="24"/>
      <c r="F26" s="24"/>
      <c r="G26" s="24">
        <v>5.3</v>
      </c>
      <c r="H26" s="24"/>
      <c r="I26" s="24"/>
      <c r="J26" s="10" t="e">
        <f>D26/#REF!*100</f>
        <v>#REF!</v>
      </c>
      <c r="K26" s="25">
        <f t="shared" si="184"/>
        <v>15</v>
      </c>
      <c r="L26" s="24"/>
      <c r="M26" s="24"/>
      <c r="N26" s="24">
        <v>15</v>
      </c>
      <c r="O26" s="24"/>
      <c r="P26" s="24"/>
      <c r="Q26" s="25">
        <f t="shared" si="163"/>
        <v>0</v>
      </c>
      <c r="R26" s="24"/>
      <c r="S26" s="24"/>
      <c r="T26" s="24"/>
      <c r="U26" s="24"/>
      <c r="V26" s="24"/>
      <c r="W26" s="8">
        <f t="shared" si="107"/>
        <v>0</v>
      </c>
      <c r="X26" s="25">
        <f t="shared" si="164"/>
        <v>2</v>
      </c>
      <c r="Y26" s="24"/>
      <c r="Z26" s="24"/>
      <c r="AA26" s="24">
        <v>2</v>
      </c>
      <c r="AB26" s="24"/>
      <c r="AC26" s="24"/>
      <c r="AD26" s="8">
        <f t="shared" si="109"/>
        <v>13.333333333333334</v>
      </c>
      <c r="AE26" s="25">
        <f t="shared" si="165"/>
        <v>3</v>
      </c>
      <c r="AF26" s="24"/>
      <c r="AG26" s="24"/>
      <c r="AH26" s="24">
        <v>3</v>
      </c>
      <c r="AI26" s="24"/>
      <c r="AJ26" s="24"/>
      <c r="AK26" s="8">
        <f t="shared" si="111"/>
        <v>20</v>
      </c>
      <c r="AL26" s="24">
        <f t="shared" si="166"/>
        <v>3.5</v>
      </c>
      <c r="AM26" s="24"/>
      <c r="AN26" s="24"/>
      <c r="AO26" s="24">
        <v>3.5</v>
      </c>
      <c r="AP26" s="24"/>
      <c r="AQ26" s="24"/>
      <c r="AR26" s="10">
        <f t="shared" si="113"/>
        <v>23.333333333333332</v>
      </c>
      <c r="AS26" s="24">
        <f t="shared" si="185"/>
        <v>21</v>
      </c>
      <c r="AT26" s="24"/>
      <c r="AU26" s="24"/>
      <c r="AV26" s="24">
        <v>21</v>
      </c>
      <c r="AW26" s="24"/>
      <c r="AX26" s="24"/>
      <c r="AY26" s="24">
        <f t="shared" si="167"/>
        <v>0</v>
      </c>
      <c r="AZ26" s="24"/>
      <c r="BA26" s="24"/>
      <c r="BB26" s="24"/>
      <c r="BC26" s="24"/>
      <c r="BD26" s="24"/>
      <c r="BE26" s="10">
        <f t="shared" si="115"/>
        <v>0</v>
      </c>
      <c r="BF26" s="24">
        <f t="shared" si="168"/>
        <v>2</v>
      </c>
      <c r="BG26" s="24"/>
      <c r="BH26" s="24"/>
      <c r="BI26" s="24">
        <v>2</v>
      </c>
      <c r="BJ26" s="24"/>
      <c r="BK26" s="24"/>
      <c r="BL26" s="10">
        <f t="shared" si="117"/>
        <v>9.5238095238095237</v>
      </c>
      <c r="BM26" s="24">
        <f t="shared" si="169"/>
        <v>3</v>
      </c>
      <c r="BN26" s="24"/>
      <c r="BO26" s="24"/>
      <c r="BP26" s="24">
        <v>3</v>
      </c>
      <c r="BQ26" s="24"/>
      <c r="BR26" s="24"/>
      <c r="BS26" s="10">
        <f t="shared" si="119"/>
        <v>14.285714285714285</v>
      </c>
      <c r="BT26" s="24">
        <f t="shared" si="170"/>
        <v>0.7</v>
      </c>
      <c r="BU26" s="24"/>
      <c r="BV26" s="24"/>
      <c r="BW26" s="24">
        <v>0.7</v>
      </c>
      <c r="BX26" s="24"/>
      <c r="BY26" s="24"/>
      <c r="BZ26" s="10">
        <f t="shared" si="121"/>
        <v>3.3333333333333335</v>
      </c>
      <c r="CA26" s="24">
        <f t="shared" si="171"/>
        <v>1</v>
      </c>
      <c r="CB26" s="24"/>
      <c r="CC26" s="24"/>
      <c r="CD26" s="24">
        <v>1</v>
      </c>
      <c r="CE26" s="24"/>
      <c r="CF26" s="24"/>
      <c r="CG26" s="10">
        <f t="shared" si="123"/>
        <v>4.7619047619047619</v>
      </c>
      <c r="CH26" s="24">
        <f t="shared" si="172"/>
        <v>7.9</v>
      </c>
      <c r="CI26" s="24"/>
      <c r="CJ26" s="24"/>
      <c r="CK26" s="24">
        <v>7.9</v>
      </c>
      <c r="CL26" s="24"/>
      <c r="CM26" s="24"/>
      <c r="CN26" s="10">
        <f t="shared" si="125"/>
        <v>37.61904761904762</v>
      </c>
      <c r="CO26" s="24">
        <f t="shared" si="173"/>
        <v>7.9</v>
      </c>
      <c r="CP26" s="24"/>
      <c r="CQ26" s="24"/>
      <c r="CR26" s="24">
        <v>7.9</v>
      </c>
      <c r="CS26" s="24"/>
      <c r="CT26" s="24"/>
      <c r="CU26" s="10">
        <f t="shared" si="127"/>
        <v>37.61904761904762</v>
      </c>
      <c r="CV26" s="24">
        <f t="shared" si="186"/>
        <v>21</v>
      </c>
      <c r="CW26" s="24"/>
      <c r="CX26" s="24"/>
      <c r="CY26" s="24">
        <v>21</v>
      </c>
      <c r="CZ26" s="24"/>
      <c r="DA26" s="24"/>
      <c r="DB26" s="24">
        <f t="shared" si="174"/>
        <v>0.7</v>
      </c>
      <c r="DC26" s="24"/>
      <c r="DD26" s="24"/>
      <c r="DE26" s="24">
        <v>0.7</v>
      </c>
      <c r="DF26" s="24"/>
      <c r="DG26" s="24"/>
      <c r="DH26" s="10">
        <f t="shared" si="129"/>
        <v>3.3333333333333335</v>
      </c>
      <c r="DI26" s="24">
        <f t="shared" si="175"/>
        <v>1</v>
      </c>
      <c r="DJ26" s="24"/>
      <c r="DK26" s="24"/>
      <c r="DL26" s="24">
        <v>1</v>
      </c>
      <c r="DM26" s="24"/>
      <c r="DN26" s="24"/>
      <c r="DO26" s="10">
        <f t="shared" si="131"/>
        <v>4.7619047619047619</v>
      </c>
      <c r="DP26" s="24">
        <f t="shared" si="176"/>
        <v>4.0999999999999996</v>
      </c>
      <c r="DQ26" s="24"/>
      <c r="DR26" s="24"/>
      <c r="DS26" s="24">
        <v>4.0999999999999996</v>
      </c>
      <c r="DT26" s="24"/>
      <c r="DU26" s="24"/>
      <c r="DV26" s="10">
        <f t="shared" si="133"/>
        <v>19.523809523809522</v>
      </c>
      <c r="DW26" s="24">
        <f t="shared" si="177"/>
        <v>8</v>
      </c>
      <c r="DX26" s="24"/>
      <c r="DY26" s="24"/>
      <c r="DZ26" s="24">
        <v>8</v>
      </c>
      <c r="EA26" s="24"/>
      <c r="EB26" s="24"/>
      <c r="EC26" s="10">
        <f t="shared" si="135"/>
        <v>38.095238095238095</v>
      </c>
      <c r="ED26" s="13"/>
      <c r="EE26" s="15">
        <f t="shared" si="178"/>
        <v>12.3</v>
      </c>
      <c r="EF26" s="24"/>
      <c r="EG26" s="24"/>
      <c r="EH26" s="24">
        <v>12.3</v>
      </c>
      <c r="EI26" s="24"/>
      <c r="EJ26" s="24"/>
      <c r="EK26" s="24">
        <f t="shared" si="179"/>
        <v>0.7</v>
      </c>
      <c r="EL26" s="24"/>
      <c r="EM26" s="24"/>
      <c r="EN26" s="24">
        <v>0.7</v>
      </c>
      <c r="EO26" s="24"/>
      <c r="EP26" s="24"/>
      <c r="EQ26" s="10">
        <f t="shared" si="137"/>
        <v>5.6910569105691051</v>
      </c>
      <c r="ER26" s="24">
        <f t="shared" si="180"/>
        <v>1</v>
      </c>
      <c r="ES26" s="24"/>
      <c r="ET26" s="24"/>
      <c r="EU26" s="24">
        <v>1</v>
      </c>
      <c r="EV26" s="24"/>
      <c r="EW26" s="24"/>
      <c r="EX26" s="10">
        <f t="shared" si="139"/>
        <v>8.1300813008130071</v>
      </c>
      <c r="EY26" s="24">
        <f t="shared" si="181"/>
        <v>4.0999999999999996</v>
      </c>
      <c r="EZ26" s="24"/>
      <c r="FA26" s="24"/>
      <c r="FB26" s="24">
        <v>4.0999999999999996</v>
      </c>
      <c r="FC26" s="24"/>
      <c r="FD26" s="24"/>
      <c r="FE26" s="10">
        <f t="shared" si="141"/>
        <v>33.333333333333329</v>
      </c>
      <c r="FF26" s="24">
        <f t="shared" ref="FF26:FF34" si="187">FH26+FI26+FJ26+FK26</f>
        <v>0</v>
      </c>
      <c r="FG26" s="24"/>
      <c r="FH26" s="24"/>
      <c r="FI26" s="15">
        <v>0</v>
      </c>
      <c r="FJ26" s="24"/>
      <c r="FK26" s="24"/>
      <c r="FL26" s="10">
        <f t="shared" si="143"/>
        <v>0</v>
      </c>
      <c r="FM26" s="24">
        <f t="shared" ref="FM26:FM35" si="188">FO26+FP26+FQ26+FR26</f>
        <v>0.1</v>
      </c>
      <c r="FN26" s="24"/>
      <c r="FO26" s="24"/>
      <c r="FP26" s="15">
        <v>0.1</v>
      </c>
      <c r="FQ26" s="24"/>
      <c r="FR26" s="24"/>
      <c r="FS26" s="10">
        <f t="shared" si="145"/>
        <v>0.81300813008130068</v>
      </c>
      <c r="FT26" s="24">
        <f t="shared" ref="FT26:FT35" si="189">FV26+FW26+FX26+FY26</f>
        <v>3.3</v>
      </c>
      <c r="FU26" s="24"/>
      <c r="FV26" s="24"/>
      <c r="FW26" s="15">
        <v>3.3</v>
      </c>
      <c r="FX26" s="24"/>
      <c r="FY26" s="24"/>
      <c r="FZ26" s="10">
        <f t="shared" si="147"/>
        <v>26.829268292682922</v>
      </c>
      <c r="GA26" s="24">
        <f t="shared" ref="GA26:GA35" si="190">GC26+GD26+GE26+GF26</f>
        <v>12.3</v>
      </c>
      <c r="GB26" s="24"/>
      <c r="GC26" s="24"/>
      <c r="GD26" s="15">
        <v>12.3</v>
      </c>
      <c r="GE26" s="24"/>
      <c r="GF26" s="24"/>
      <c r="GG26" s="10">
        <f t="shared" si="149"/>
        <v>100</v>
      </c>
      <c r="GH26" s="15">
        <f t="shared" si="182"/>
        <v>26.6</v>
      </c>
      <c r="GI26" s="38"/>
      <c r="GJ26" s="72"/>
      <c r="GK26" s="72">
        <v>26.6</v>
      </c>
      <c r="GL26" s="72"/>
      <c r="GM26" s="72"/>
      <c r="GN26" s="72">
        <f t="shared" si="156"/>
        <v>0</v>
      </c>
      <c r="GO26" s="72"/>
      <c r="GP26" s="72"/>
      <c r="GQ26" s="72"/>
      <c r="GR26" s="72"/>
      <c r="GS26" s="72"/>
      <c r="GT26" s="19">
        <f t="shared" si="157"/>
        <v>0</v>
      </c>
      <c r="GU26" s="72">
        <f t="shared" si="158"/>
        <v>8.3000000000000007</v>
      </c>
      <c r="GV26" s="72"/>
      <c r="GW26" s="72"/>
      <c r="GX26" s="72">
        <f>1.1+7.2</f>
        <v>8.3000000000000007</v>
      </c>
      <c r="GY26" s="72"/>
      <c r="GZ26" s="72"/>
      <c r="HA26" s="58">
        <f t="shared" si="152"/>
        <v>31.203007518796994</v>
      </c>
      <c r="HB26" s="72">
        <f t="shared" si="159"/>
        <v>26.6</v>
      </c>
      <c r="HC26" s="72"/>
      <c r="HD26" s="72"/>
      <c r="HE26" s="72">
        <v>26.6</v>
      </c>
      <c r="HF26" s="72"/>
      <c r="HG26" s="72"/>
      <c r="HH26" s="12">
        <f t="shared" si="154"/>
        <v>100</v>
      </c>
      <c r="HI26" s="16">
        <f t="shared" si="183"/>
        <v>7.5</v>
      </c>
      <c r="HJ26" s="38"/>
      <c r="HK26" s="72"/>
      <c r="HL26" s="72">
        <v>7.5</v>
      </c>
      <c r="HM26" s="72"/>
      <c r="HN26" s="72"/>
      <c r="HO26" s="73">
        <f t="shared" si="160"/>
        <v>0</v>
      </c>
      <c r="HP26" s="72"/>
      <c r="HQ26" s="72"/>
      <c r="HR26" s="72">
        <v>0</v>
      </c>
      <c r="HS26" s="72"/>
      <c r="HT26" s="72"/>
      <c r="HU26" s="12">
        <f t="shared" si="161"/>
        <v>0</v>
      </c>
      <c r="HV26" s="76"/>
      <c r="HW26" s="76"/>
      <c r="HX26" s="76"/>
      <c r="HY26" s="76"/>
      <c r="HZ26" s="76"/>
      <c r="IA26" s="76"/>
      <c r="IB26" s="76"/>
      <c r="IC26" s="76"/>
      <c r="ID26" s="76"/>
      <c r="IE26" s="76"/>
      <c r="IF26" s="76"/>
      <c r="IG26" s="76"/>
      <c r="IH26" s="76"/>
    </row>
    <row r="27" spans="1:242" s="57" customFormat="1" ht="51.75" customHeight="1">
      <c r="B27" s="31">
        <v>8</v>
      </c>
      <c r="C27" s="31" t="s">
        <v>79</v>
      </c>
      <c r="D27" s="15">
        <f t="shared" si="162"/>
        <v>20</v>
      </c>
      <c r="E27" s="15"/>
      <c r="F27" s="15"/>
      <c r="G27" s="15">
        <v>20</v>
      </c>
      <c r="H27" s="15"/>
      <c r="I27" s="15"/>
      <c r="J27" s="29" t="e">
        <f>D27/#REF!*100</f>
        <v>#REF!</v>
      </c>
      <c r="K27" s="15">
        <f t="shared" si="184"/>
        <v>9.1</v>
      </c>
      <c r="L27" s="15"/>
      <c r="M27" s="15"/>
      <c r="N27" s="15">
        <v>9.1</v>
      </c>
      <c r="O27" s="15"/>
      <c r="P27" s="15"/>
      <c r="Q27" s="15">
        <f t="shared" si="163"/>
        <v>0</v>
      </c>
      <c r="R27" s="15"/>
      <c r="S27" s="15"/>
      <c r="T27" s="15"/>
      <c r="U27" s="15"/>
      <c r="V27" s="15"/>
      <c r="W27" s="29">
        <f t="shared" si="107"/>
        <v>0</v>
      </c>
      <c r="X27" s="15">
        <f t="shared" si="164"/>
        <v>2</v>
      </c>
      <c r="Y27" s="15"/>
      <c r="Z27" s="15"/>
      <c r="AA27" s="15">
        <v>2</v>
      </c>
      <c r="AB27" s="15"/>
      <c r="AC27" s="15"/>
      <c r="AD27" s="10">
        <f t="shared" si="109"/>
        <v>21.978021978021978</v>
      </c>
      <c r="AE27" s="15">
        <f t="shared" si="165"/>
        <v>2</v>
      </c>
      <c r="AF27" s="15"/>
      <c r="AG27" s="15"/>
      <c r="AH27" s="15">
        <v>2</v>
      </c>
      <c r="AI27" s="15"/>
      <c r="AJ27" s="15"/>
      <c r="AK27" s="10">
        <f t="shared" si="111"/>
        <v>21.978021978021978</v>
      </c>
      <c r="AL27" s="15">
        <f t="shared" si="166"/>
        <v>9.1</v>
      </c>
      <c r="AM27" s="15"/>
      <c r="AN27" s="15"/>
      <c r="AO27" s="15">
        <v>9.1</v>
      </c>
      <c r="AP27" s="15"/>
      <c r="AQ27" s="15"/>
      <c r="AR27" s="10">
        <f t="shared" si="113"/>
        <v>100</v>
      </c>
      <c r="AS27" s="15">
        <f t="shared" si="185"/>
        <v>35</v>
      </c>
      <c r="AT27" s="15"/>
      <c r="AU27" s="15"/>
      <c r="AV27" s="15">
        <v>35</v>
      </c>
      <c r="AW27" s="15"/>
      <c r="AX27" s="15"/>
      <c r="AY27" s="15">
        <f t="shared" si="167"/>
        <v>0</v>
      </c>
      <c r="AZ27" s="15"/>
      <c r="BA27" s="15"/>
      <c r="BB27" s="15"/>
      <c r="BC27" s="15"/>
      <c r="BD27" s="15"/>
      <c r="BE27" s="29">
        <f t="shared" si="115"/>
        <v>0</v>
      </c>
      <c r="BF27" s="15">
        <f t="shared" si="168"/>
        <v>2</v>
      </c>
      <c r="BG27" s="15"/>
      <c r="BH27" s="15"/>
      <c r="BI27" s="15">
        <v>2</v>
      </c>
      <c r="BJ27" s="15"/>
      <c r="BK27" s="15"/>
      <c r="BL27" s="10">
        <f t="shared" si="117"/>
        <v>5.7142857142857144</v>
      </c>
      <c r="BM27" s="15">
        <f t="shared" si="169"/>
        <v>2</v>
      </c>
      <c r="BN27" s="15"/>
      <c r="BO27" s="15"/>
      <c r="BP27" s="15">
        <v>2</v>
      </c>
      <c r="BQ27" s="15"/>
      <c r="BR27" s="15"/>
      <c r="BS27" s="10">
        <f t="shared" si="119"/>
        <v>5.7142857142857144</v>
      </c>
      <c r="BT27" s="15">
        <f t="shared" si="170"/>
        <v>3.4</v>
      </c>
      <c r="BU27" s="15"/>
      <c r="BV27" s="15"/>
      <c r="BW27" s="15">
        <v>3.4</v>
      </c>
      <c r="BX27" s="15"/>
      <c r="BY27" s="15"/>
      <c r="BZ27" s="10">
        <f t="shared" si="121"/>
        <v>9.7142857142857135</v>
      </c>
      <c r="CA27" s="15">
        <f t="shared" si="171"/>
        <v>7.4</v>
      </c>
      <c r="CB27" s="15"/>
      <c r="CC27" s="15"/>
      <c r="CD27" s="15">
        <v>7.4</v>
      </c>
      <c r="CE27" s="15"/>
      <c r="CF27" s="15"/>
      <c r="CG27" s="10">
        <f t="shared" si="123"/>
        <v>21.142857142857142</v>
      </c>
      <c r="CH27" s="15">
        <f t="shared" si="172"/>
        <v>26.4</v>
      </c>
      <c r="CI27" s="15"/>
      <c r="CJ27" s="15"/>
      <c r="CK27" s="15">
        <v>26.4</v>
      </c>
      <c r="CL27" s="15"/>
      <c r="CM27" s="15"/>
      <c r="CN27" s="10">
        <f t="shared" si="125"/>
        <v>75.428571428571416</v>
      </c>
      <c r="CO27" s="15">
        <f t="shared" si="173"/>
        <v>30.2</v>
      </c>
      <c r="CP27" s="15"/>
      <c r="CQ27" s="15"/>
      <c r="CR27" s="15">
        <v>30.2</v>
      </c>
      <c r="CS27" s="15"/>
      <c r="CT27" s="15"/>
      <c r="CU27" s="10">
        <f t="shared" si="127"/>
        <v>86.285714285714292</v>
      </c>
      <c r="CV27" s="15">
        <f t="shared" si="186"/>
        <v>35</v>
      </c>
      <c r="CW27" s="15"/>
      <c r="CX27" s="15"/>
      <c r="CY27" s="15">
        <v>35</v>
      </c>
      <c r="CZ27" s="15"/>
      <c r="DA27" s="15"/>
      <c r="DB27" s="15">
        <f t="shared" si="174"/>
        <v>3.6</v>
      </c>
      <c r="DC27" s="15"/>
      <c r="DD27" s="15"/>
      <c r="DE27" s="15">
        <v>3.6</v>
      </c>
      <c r="DF27" s="15"/>
      <c r="DG27" s="15"/>
      <c r="DH27" s="10">
        <f t="shared" si="129"/>
        <v>10.285714285714285</v>
      </c>
      <c r="DI27" s="15">
        <f t="shared" si="175"/>
        <v>13.5</v>
      </c>
      <c r="DJ27" s="15"/>
      <c r="DK27" s="15"/>
      <c r="DL27" s="15">
        <v>13.5</v>
      </c>
      <c r="DM27" s="15"/>
      <c r="DN27" s="15"/>
      <c r="DO27" s="10">
        <f t="shared" si="131"/>
        <v>38.571428571428577</v>
      </c>
      <c r="DP27" s="15">
        <f t="shared" si="176"/>
        <v>31.6</v>
      </c>
      <c r="DQ27" s="15"/>
      <c r="DR27" s="15"/>
      <c r="DS27" s="15">
        <v>31.6</v>
      </c>
      <c r="DT27" s="15"/>
      <c r="DU27" s="15"/>
      <c r="DV27" s="10">
        <f t="shared" si="133"/>
        <v>90.285714285714292</v>
      </c>
      <c r="DW27" s="15">
        <f t="shared" si="177"/>
        <v>31.6</v>
      </c>
      <c r="DX27" s="15"/>
      <c r="DY27" s="15"/>
      <c r="DZ27" s="15">
        <v>31.6</v>
      </c>
      <c r="EA27" s="15"/>
      <c r="EB27" s="15"/>
      <c r="EC27" s="10">
        <f t="shared" si="135"/>
        <v>90.285714285714292</v>
      </c>
      <c r="ED27" s="10">
        <v>0</v>
      </c>
      <c r="EE27" s="15">
        <f t="shared" si="178"/>
        <v>35</v>
      </c>
      <c r="EF27" s="15"/>
      <c r="EG27" s="15"/>
      <c r="EH27" s="15">
        <v>35</v>
      </c>
      <c r="EI27" s="15"/>
      <c r="EJ27" s="15"/>
      <c r="EK27" s="15">
        <f t="shared" si="179"/>
        <v>3.6</v>
      </c>
      <c r="EL27" s="15"/>
      <c r="EM27" s="15"/>
      <c r="EN27" s="15">
        <v>3.6</v>
      </c>
      <c r="EO27" s="15"/>
      <c r="EP27" s="15"/>
      <c r="EQ27" s="10">
        <f t="shared" si="137"/>
        <v>10.285714285714285</v>
      </c>
      <c r="ER27" s="15">
        <f t="shared" si="180"/>
        <v>13.5</v>
      </c>
      <c r="ES27" s="15"/>
      <c r="ET27" s="15"/>
      <c r="EU27" s="15">
        <v>13.5</v>
      </c>
      <c r="EV27" s="15"/>
      <c r="EW27" s="15"/>
      <c r="EX27" s="10">
        <f t="shared" si="139"/>
        <v>38.571428571428577</v>
      </c>
      <c r="EY27" s="15">
        <f t="shared" si="181"/>
        <v>31.6</v>
      </c>
      <c r="EZ27" s="15"/>
      <c r="FA27" s="15"/>
      <c r="FB27" s="15">
        <v>31.6</v>
      </c>
      <c r="FC27" s="15"/>
      <c r="FD27" s="15"/>
      <c r="FE27" s="10">
        <f t="shared" si="141"/>
        <v>90.285714285714292</v>
      </c>
      <c r="FF27" s="15">
        <f t="shared" si="187"/>
        <v>0</v>
      </c>
      <c r="FG27" s="15"/>
      <c r="FH27" s="15"/>
      <c r="FI27" s="15">
        <v>0</v>
      </c>
      <c r="FJ27" s="15"/>
      <c r="FK27" s="15"/>
      <c r="FL27" s="10">
        <f t="shared" si="143"/>
        <v>0</v>
      </c>
      <c r="FM27" s="15">
        <f t="shared" si="188"/>
        <v>5</v>
      </c>
      <c r="FN27" s="15"/>
      <c r="FO27" s="15"/>
      <c r="FP27" s="15">
        <v>5</v>
      </c>
      <c r="FQ27" s="15"/>
      <c r="FR27" s="15"/>
      <c r="FS27" s="10">
        <f t="shared" si="145"/>
        <v>14.285714285714285</v>
      </c>
      <c r="FT27" s="15">
        <f t="shared" si="189"/>
        <v>15.5</v>
      </c>
      <c r="FU27" s="15"/>
      <c r="FV27" s="15"/>
      <c r="FW27" s="15">
        <v>15.5</v>
      </c>
      <c r="FX27" s="15"/>
      <c r="FY27" s="15"/>
      <c r="FZ27" s="10">
        <f t="shared" si="147"/>
        <v>44.285714285714285</v>
      </c>
      <c r="GA27" s="15">
        <f t="shared" si="190"/>
        <v>27.8</v>
      </c>
      <c r="GB27" s="15"/>
      <c r="GC27" s="15"/>
      <c r="GD27" s="15">
        <v>27.8</v>
      </c>
      <c r="GE27" s="15"/>
      <c r="GF27" s="15"/>
      <c r="GG27" s="10">
        <f t="shared" si="149"/>
        <v>79.428571428571431</v>
      </c>
      <c r="GH27" s="15">
        <f t="shared" si="182"/>
        <v>33</v>
      </c>
      <c r="GI27" s="14"/>
      <c r="GJ27" s="31"/>
      <c r="GK27" s="31">
        <v>33</v>
      </c>
      <c r="GL27" s="31"/>
      <c r="GM27" s="31"/>
      <c r="GN27" s="72">
        <f t="shared" si="156"/>
        <v>0</v>
      </c>
      <c r="GO27" s="31"/>
      <c r="GP27" s="31"/>
      <c r="GQ27" s="31"/>
      <c r="GR27" s="31"/>
      <c r="GS27" s="31"/>
      <c r="GT27" s="19">
        <f t="shared" si="157"/>
        <v>0</v>
      </c>
      <c r="GU27" s="72">
        <f t="shared" si="158"/>
        <v>9.1</v>
      </c>
      <c r="GV27" s="31"/>
      <c r="GW27" s="31"/>
      <c r="GX27" s="31">
        <f>1.9+7.2</f>
        <v>9.1</v>
      </c>
      <c r="GY27" s="31"/>
      <c r="GZ27" s="31"/>
      <c r="HA27" s="58">
        <f t="shared" si="152"/>
        <v>27.575757575757574</v>
      </c>
      <c r="HB27" s="72">
        <f t="shared" si="159"/>
        <v>33</v>
      </c>
      <c r="HC27" s="31"/>
      <c r="HD27" s="31"/>
      <c r="HE27" s="31">
        <v>33</v>
      </c>
      <c r="HF27" s="31"/>
      <c r="HG27" s="31"/>
      <c r="HH27" s="59">
        <f t="shared" si="154"/>
        <v>100</v>
      </c>
      <c r="HI27" s="16">
        <f t="shared" si="183"/>
        <v>10.5</v>
      </c>
      <c r="HJ27" s="14"/>
      <c r="HK27" s="31"/>
      <c r="HL27" s="31">
        <f>3+7.5</f>
        <v>10.5</v>
      </c>
      <c r="HM27" s="31"/>
      <c r="HN27" s="31"/>
      <c r="HO27" s="73">
        <f t="shared" si="160"/>
        <v>0</v>
      </c>
      <c r="HP27" s="31"/>
      <c r="HQ27" s="31"/>
      <c r="HR27" s="31"/>
      <c r="HS27" s="31"/>
      <c r="HT27" s="31"/>
      <c r="HU27" s="59">
        <f t="shared" si="161"/>
        <v>0</v>
      </c>
      <c r="HV27" s="92"/>
      <c r="HW27" s="92"/>
      <c r="HX27" s="92"/>
      <c r="HY27" s="92"/>
      <c r="HZ27" s="92"/>
      <c r="IA27" s="92"/>
      <c r="IB27" s="92"/>
      <c r="IC27" s="92"/>
      <c r="ID27" s="92"/>
      <c r="IE27" s="92"/>
      <c r="IF27" s="92"/>
      <c r="IG27" s="92"/>
      <c r="IH27" s="92"/>
    </row>
    <row r="28" spans="1:242" s="57" customFormat="1" ht="47.25" customHeight="1">
      <c r="B28" s="31">
        <v>9</v>
      </c>
      <c r="C28" s="31" t="s">
        <v>80</v>
      </c>
      <c r="D28" s="15">
        <f t="shared" si="162"/>
        <v>8.1</v>
      </c>
      <c r="E28" s="15"/>
      <c r="F28" s="15"/>
      <c r="G28" s="15">
        <v>8.1</v>
      </c>
      <c r="H28" s="15"/>
      <c r="I28" s="15"/>
      <c r="J28" s="29" t="e">
        <f>D28/#REF!*100</f>
        <v>#REF!</v>
      </c>
      <c r="K28" s="15">
        <f t="shared" si="184"/>
        <v>35</v>
      </c>
      <c r="L28" s="15"/>
      <c r="M28" s="15"/>
      <c r="N28" s="15">
        <v>35</v>
      </c>
      <c r="O28" s="15"/>
      <c r="P28" s="15"/>
      <c r="Q28" s="15">
        <f t="shared" si="163"/>
        <v>3</v>
      </c>
      <c r="R28" s="15"/>
      <c r="S28" s="15"/>
      <c r="T28" s="15">
        <v>3</v>
      </c>
      <c r="U28" s="15"/>
      <c r="V28" s="15"/>
      <c r="W28" s="29">
        <f t="shared" si="107"/>
        <v>8.5714285714285712</v>
      </c>
      <c r="X28" s="15">
        <f t="shared" si="164"/>
        <v>3</v>
      </c>
      <c r="Y28" s="15"/>
      <c r="Z28" s="15"/>
      <c r="AA28" s="15">
        <v>3</v>
      </c>
      <c r="AB28" s="15"/>
      <c r="AC28" s="15"/>
      <c r="AD28" s="10">
        <f t="shared" si="109"/>
        <v>8.5714285714285712</v>
      </c>
      <c r="AE28" s="15">
        <f t="shared" si="165"/>
        <v>3</v>
      </c>
      <c r="AF28" s="15"/>
      <c r="AG28" s="15"/>
      <c r="AH28" s="15">
        <v>3</v>
      </c>
      <c r="AI28" s="15"/>
      <c r="AJ28" s="15"/>
      <c r="AK28" s="10">
        <f t="shared" si="111"/>
        <v>8.5714285714285712</v>
      </c>
      <c r="AL28" s="15">
        <f t="shared" si="166"/>
        <v>10.1</v>
      </c>
      <c r="AM28" s="15"/>
      <c r="AN28" s="15"/>
      <c r="AO28" s="15">
        <v>10.1</v>
      </c>
      <c r="AP28" s="15"/>
      <c r="AQ28" s="15"/>
      <c r="AR28" s="10">
        <f t="shared" si="113"/>
        <v>28.857142857142854</v>
      </c>
      <c r="AS28" s="15">
        <f t="shared" si="185"/>
        <v>15</v>
      </c>
      <c r="AT28" s="15"/>
      <c r="AU28" s="15"/>
      <c r="AV28" s="15">
        <v>15</v>
      </c>
      <c r="AW28" s="15"/>
      <c r="AX28" s="15"/>
      <c r="AY28" s="15">
        <f t="shared" si="167"/>
        <v>3</v>
      </c>
      <c r="AZ28" s="15"/>
      <c r="BA28" s="15"/>
      <c r="BB28" s="15">
        <v>3</v>
      </c>
      <c r="BC28" s="15"/>
      <c r="BD28" s="15"/>
      <c r="BE28" s="29">
        <f t="shared" si="115"/>
        <v>20</v>
      </c>
      <c r="BF28" s="15">
        <f t="shared" si="168"/>
        <v>3</v>
      </c>
      <c r="BG28" s="15"/>
      <c r="BH28" s="15"/>
      <c r="BI28" s="15">
        <v>3</v>
      </c>
      <c r="BJ28" s="15"/>
      <c r="BK28" s="15"/>
      <c r="BL28" s="10">
        <f t="shared" si="117"/>
        <v>20</v>
      </c>
      <c r="BM28" s="15">
        <f t="shared" si="169"/>
        <v>3</v>
      </c>
      <c r="BN28" s="15"/>
      <c r="BO28" s="15"/>
      <c r="BP28" s="15">
        <v>3</v>
      </c>
      <c r="BQ28" s="15"/>
      <c r="BR28" s="15"/>
      <c r="BS28" s="10">
        <f t="shared" si="119"/>
        <v>20</v>
      </c>
      <c r="BT28" s="15">
        <f t="shared" si="170"/>
        <v>0</v>
      </c>
      <c r="BU28" s="15"/>
      <c r="BV28" s="15"/>
      <c r="BW28" s="15">
        <v>0</v>
      </c>
      <c r="BX28" s="15"/>
      <c r="BY28" s="15"/>
      <c r="BZ28" s="10">
        <f t="shared" si="121"/>
        <v>0</v>
      </c>
      <c r="CA28" s="15">
        <f t="shared" si="171"/>
        <v>0</v>
      </c>
      <c r="CB28" s="15"/>
      <c r="CC28" s="15"/>
      <c r="CD28" s="15">
        <v>0</v>
      </c>
      <c r="CE28" s="15"/>
      <c r="CF28" s="15"/>
      <c r="CG28" s="10">
        <f t="shared" si="123"/>
        <v>0</v>
      </c>
      <c r="CH28" s="15">
        <f t="shared" si="172"/>
        <v>3.8</v>
      </c>
      <c r="CI28" s="15"/>
      <c r="CJ28" s="15"/>
      <c r="CK28" s="15">
        <v>3.8</v>
      </c>
      <c r="CL28" s="15"/>
      <c r="CM28" s="15"/>
      <c r="CN28" s="10">
        <f t="shared" si="125"/>
        <v>25.333333333333329</v>
      </c>
      <c r="CO28" s="15">
        <f t="shared" si="173"/>
        <v>3.8</v>
      </c>
      <c r="CP28" s="15"/>
      <c r="CQ28" s="15"/>
      <c r="CR28" s="15">
        <v>3.8</v>
      </c>
      <c r="CS28" s="15"/>
      <c r="CT28" s="15"/>
      <c r="CU28" s="10">
        <f t="shared" si="127"/>
        <v>25.333333333333329</v>
      </c>
      <c r="CV28" s="15">
        <f t="shared" si="186"/>
        <v>15</v>
      </c>
      <c r="CW28" s="15"/>
      <c r="CX28" s="15"/>
      <c r="CY28" s="15">
        <v>15</v>
      </c>
      <c r="CZ28" s="15"/>
      <c r="DA28" s="15"/>
      <c r="DB28" s="15">
        <f t="shared" si="174"/>
        <v>0</v>
      </c>
      <c r="DC28" s="15"/>
      <c r="DD28" s="15"/>
      <c r="DE28" s="15">
        <v>0</v>
      </c>
      <c r="DF28" s="15"/>
      <c r="DG28" s="15"/>
      <c r="DH28" s="10">
        <f t="shared" si="129"/>
        <v>0</v>
      </c>
      <c r="DI28" s="15">
        <f t="shared" si="175"/>
        <v>0</v>
      </c>
      <c r="DJ28" s="15"/>
      <c r="DK28" s="15"/>
      <c r="DL28" s="15">
        <v>0</v>
      </c>
      <c r="DM28" s="15"/>
      <c r="DN28" s="15"/>
      <c r="DO28" s="10">
        <f t="shared" si="131"/>
        <v>0</v>
      </c>
      <c r="DP28" s="15">
        <f t="shared" si="176"/>
        <v>0</v>
      </c>
      <c r="DQ28" s="15"/>
      <c r="DR28" s="15"/>
      <c r="DS28" s="15">
        <v>0</v>
      </c>
      <c r="DT28" s="15"/>
      <c r="DU28" s="15"/>
      <c r="DV28" s="10">
        <f t="shared" si="133"/>
        <v>0</v>
      </c>
      <c r="DW28" s="15">
        <f t="shared" si="177"/>
        <v>0</v>
      </c>
      <c r="DX28" s="15"/>
      <c r="DY28" s="15"/>
      <c r="DZ28" s="15">
        <v>0</v>
      </c>
      <c r="EA28" s="15"/>
      <c r="EB28" s="15"/>
      <c r="EC28" s="10">
        <f t="shared" si="135"/>
        <v>0</v>
      </c>
      <c r="ED28" s="10">
        <v>50</v>
      </c>
      <c r="EE28" s="15">
        <f t="shared" si="178"/>
        <v>5</v>
      </c>
      <c r="EF28" s="15"/>
      <c r="EG28" s="15"/>
      <c r="EH28" s="15">
        <v>5</v>
      </c>
      <c r="EI28" s="15"/>
      <c r="EJ28" s="15"/>
      <c r="EK28" s="15">
        <f t="shared" si="179"/>
        <v>0</v>
      </c>
      <c r="EL28" s="15"/>
      <c r="EM28" s="15"/>
      <c r="EN28" s="15">
        <v>0</v>
      </c>
      <c r="EO28" s="15"/>
      <c r="EP28" s="15"/>
      <c r="EQ28" s="10">
        <f t="shared" si="137"/>
        <v>0</v>
      </c>
      <c r="ER28" s="15">
        <f t="shared" si="180"/>
        <v>0</v>
      </c>
      <c r="ES28" s="15"/>
      <c r="ET28" s="15"/>
      <c r="EU28" s="15">
        <v>0</v>
      </c>
      <c r="EV28" s="15"/>
      <c r="EW28" s="15"/>
      <c r="EX28" s="10">
        <f t="shared" si="139"/>
        <v>0</v>
      </c>
      <c r="EY28" s="15">
        <f t="shared" si="181"/>
        <v>0</v>
      </c>
      <c r="EZ28" s="15"/>
      <c r="FA28" s="15"/>
      <c r="FB28" s="15">
        <v>0</v>
      </c>
      <c r="FC28" s="15"/>
      <c r="FD28" s="15"/>
      <c r="FE28" s="10">
        <f t="shared" si="141"/>
        <v>0</v>
      </c>
      <c r="FF28" s="15">
        <f t="shared" si="187"/>
        <v>0</v>
      </c>
      <c r="FG28" s="15"/>
      <c r="FH28" s="15"/>
      <c r="FI28" s="15">
        <v>0</v>
      </c>
      <c r="FJ28" s="15"/>
      <c r="FK28" s="15"/>
      <c r="FL28" s="10">
        <f t="shared" si="143"/>
        <v>0</v>
      </c>
      <c r="FM28" s="15">
        <f t="shared" si="188"/>
        <v>0</v>
      </c>
      <c r="FN28" s="15"/>
      <c r="FO28" s="15"/>
      <c r="FP28" s="15">
        <v>0</v>
      </c>
      <c r="FQ28" s="15"/>
      <c r="FR28" s="15"/>
      <c r="FS28" s="10">
        <f t="shared" si="145"/>
        <v>0</v>
      </c>
      <c r="FT28" s="15">
        <f t="shared" si="189"/>
        <v>0</v>
      </c>
      <c r="FU28" s="15"/>
      <c r="FV28" s="15"/>
      <c r="FW28" s="15">
        <v>0</v>
      </c>
      <c r="FX28" s="15"/>
      <c r="FY28" s="15"/>
      <c r="FZ28" s="10">
        <f t="shared" si="147"/>
        <v>0</v>
      </c>
      <c r="GA28" s="15">
        <f t="shared" si="190"/>
        <v>0</v>
      </c>
      <c r="GB28" s="15"/>
      <c r="GC28" s="15"/>
      <c r="GD28" s="15">
        <v>0</v>
      </c>
      <c r="GE28" s="15"/>
      <c r="GF28" s="15"/>
      <c r="GG28" s="10">
        <f t="shared" si="149"/>
        <v>0</v>
      </c>
      <c r="GH28" s="15">
        <f t="shared" si="182"/>
        <v>20.2</v>
      </c>
      <c r="GI28" s="14"/>
      <c r="GJ28" s="31"/>
      <c r="GK28" s="31">
        <v>20.2</v>
      </c>
      <c r="GL28" s="31"/>
      <c r="GM28" s="31"/>
      <c r="GN28" s="72">
        <f t="shared" si="156"/>
        <v>0</v>
      </c>
      <c r="GO28" s="31"/>
      <c r="GP28" s="31"/>
      <c r="GQ28" s="31"/>
      <c r="GR28" s="31"/>
      <c r="GS28" s="31"/>
      <c r="GT28" s="19">
        <f t="shared" si="157"/>
        <v>0</v>
      </c>
      <c r="GU28" s="72">
        <f t="shared" si="158"/>
        <v>7.2</v>
      </c>
      <c r="GV28" s="31"/>
      <c r="GW28" s="31"/>
      <c r="GX28" s="31">
        <v>7.2</v>
      </c>
      <c r="GY28" s="31"/>
      <c r="GZ28" s="31"/>
      <c r="HA28" s="58">
        <f t="shared" si="152"/>
        <v>35.643564356435647</v>
      </c>
      <c r="HB28" s="72">
        <f t="shared" si="159"/>
        <v>18.2</v>
      </c>
      <c r="HC28" s="31"/>
      <c r="HD28" s="31"/>
      <c r="HE28" s="31">
        <v>18.2</v>
      </c>
      <c r="HF28" s="31"/>
      <c r="HG28" s="31"/>
      <c r="HH28" s="59">
        <f t="shared" si="154"/>
        <v>90.099009900990097</v>
      </c>
      <c r="HI28" s="16">
        <f t="shared" si="183"/>
        <v>7.5</v>
      </c>
      <c r="HJ28" s="14"/>
      <c r="HK28" s="31"/>
      <c r="HL28" s="31">
        <v>7.5</v>
      </c>
      <c r="HM28" s="31"/>
      <c r="HN28" s="31"/>
      <c r="HO28" s="73">
        <f t="shared" si="160"/>
        <v>0</v>
      </c>
      <c r="HP28" s="31"/>
      <c r="HQ28" s="31"/>
      <c r="HR28" s="31"/>
      <c r="HS28" s="31"/>
      <c r="HT28" s="31"/>
      <c r="HU28" s="59">
        <f t="shared" si="161"/>
        <v>0</v>
      </c>
      <c r="HV28" s="92"/>
      <c r="HW28" s="92"/>
      <c r="HX28" s="92"/>
      <c r="HY28" s="92"/>
      <c r="HZ28" s="92"/>
      <c r="IA28" s="92"/>
      <c r="IB28" s="92"/>
      <c r="IC28" s="92"/>
      <c r="ID28" s="92"/>
      <c r="IE28" s="92"/>
      <c r="IF28" s="92"/>
      <c r="IG28" s="92"/>
      <c r="IH28" s="92"/>
    </row>
    <row r="29" spans="1:242" s="57" customFormat="1" ht="57" customHeight="1">
      <c r="B29" s="31">
        <v>10</v>
      </c>
      <c r="C29" s="31" t="s">
        <v>81</v>
      </c>
      <c r="D29" s="15">
        <f t="shared" si="162"/>
        <v>10</v>
      </c>
      <c r="E29" s="15"/>
      <c r="F29" s="15"/>
      <c r="G29" s="15">
        <v>10</v>
      </c>
      <c r="H29" s="15"/>
      <c r="I29" s="15"/>
      <c r="J29" s="29" t="e">
        <f>D29/#REF!*100</f>
        <v>#REF!</v>
      </c>
      <c r="K29" s="15">
        <f t="shared" si="184"/>
        <v>9.1999999999999993</v>
      </c>
      <c r="L29" s="15"/>
      <c r="M29" s="15"/>
      <c r="N29" s="15">
        <v>9.1999999999999993</v>
      </c>
      <c r="O29" s="15"/>
      <c r="P29" s="15"/>
      <c r="Q29" s="15">
        <f t="shared" si="163"/>
        <v>0</v>
      </c>
      <c r="R29" s="15"/>
      <c r="S29" s="15"/>
      <c r="T29" s="15"/>
      <c r="U29" s="15"/>
      <c r="V29" s="15"/>
      <c r="W29" s="29">
        <f t="shared" si="107"/>
        <v>0</v>
      </c>
      <c r="X29" s="15">
        <f t="shared" si="164"/>
        <v>5.8</v>
      </c>
      <c r="Y29" s="15"/>
      <c r="Z29" s="15"/>
      <c r="AA29" s="15">
        <v>5.8</v>
      </c>
      <c r="AB29" s="15"/>
      <c r="AC29" s="15"/>
      <c r="AD29" s="10">
        <f t="shared" si="109"/>
        <v>63.04347826086957</v>
      </c>
      <c r="AE29" s="15">
        <f t="shared" si="165"/>
        <v>6.2</v>
      </c>
      <c r="AF29" s="15"/>
      <c r="AG29" s="15"/>
      <c r="AH29" s="15">
        <v>6.2</v>
      </c>
      <c r="AI29" s="15"/>
      <c r="AJ29" s="15"/>
      <c r="AK29" s="10">
        <f t="shared" si="111"/>
        <v>67.391304347826093</v>
      </c>
      <c r="AL29" s="15">
        <f t="shared" si="166"/>
        <v>9.1999999999999993</v>
      </c>
      <c r="AM29" s="15"/>
      <c r="AN29" s="15"/>
      <c r="AO29" s="15">
        <v>9.1999999999999993</v>
      </c>
      <c r="AP29" s="15"/>
      <c r="AQ29" s="15"/>
      <c r="AR29" s="10">
        <f t="shared" si="113"/>
        <v>100</v>
      </c>
      <c r="AS29" s="15">
        <f t="shared" si="185"/>
        <v>27</v>
      </c>
      <c r="AT29" s="15"/>
      <c r="AU29" s="15"/>
      <c r="AV29" s="15">
        <v>27</v>
      </c>
      <c r="AW29" s="15"/>
      <c r="AX29" s="15"/>
      <c r="AY29" s="15">
        <f t="shared" si="167"/>
        <v>0</v>
      </c>
      <c r="AZ29" s="15"/>
      <c r="BA29" s="15"/>
      <c r="BB29" s="15"/>
      <c r="BC29" s="15"/>
      <c r="BD29" s="15"/>
      <c r="BE29" s="29">
        <f t="shared" si="115"/>
        <v>0</v>
      </c>
      <c r="BF29" s="15">
        <f t="shared" si="168"/>
        <v>5.8</v>
      </c>
      <c r="BG29" s="15"/>
      <c r="BH29" s="15"/>
      <c r="BI29" s="15">
        <v>5.8</v>
      </c>
      <c r="BJ29" s="15"/>
      <c r="BK29" s="15"/>
      <c r="BL29" s="10">
        <f t="shared" si="117"/>
        <v>21.481481481481481</v>
      </c>
      <c r="BM29" s="15">
        <f t="shared" si="169"/>
        <v>6.2</v>
      </c>
      <c r="BN29" s="15"/>
      <c r="BO29" s="15"/>
      <c r="BP29" s="15">
        <v>6.2</v>
      </c>
      <c r="BQ29" s="15"/>
      <c r="BR29" s="15"/>
      <c r="BS29" s="10">
        <f t="shared" si="119"/>
        <v>22.962962962962962</v>
      </c>
      <c r="BT29" s="15">
        <f t="shared" si="170"/>
        <v>1.6</v>
      </c>
      <c r="BU29" s="15"/>
      <c r="BV29" s="15"/>
      <c r="BW29" s="15">
        <v>1.6</v>
      </c>
      <c r="BX29" s="15"/>
      <c r="BY29" s="15"/>
      <c r="BZ29" s="10">
        <f t="shared" si="121"/>
        <v>5.9259259259259265</v>
      </c>
      <c r="CA29" s="15">
        <f t="shared" si="171"/>
        <v>1.9</v>
      </c>
      <c r="CB29" s="15"/>
      <c r="CC29" s="15"/>
      <c r="CD29" s="15">
        <v>1.9</v>
      </c>
      <c r="CE29" s="15"/>
      <c r="CF29" s="15"/>
      <c r="CG29" s="10">
        <f t="shared" si="123"/>
        <v>7.0370370370370363</v>
      </c>
      <c r="CH29" s="15">
        <f t="shared" si="172"/>
        <v>10.8</v>
      </c>
      <c r="CI29" s="15"/>
      <c r="CJ29" s="15"/>
      <c r="CK29" s="15">
        <v>10.8</v>
      </c>
      <c r="CL29" s="15"/>
      <c r="CM29" s="15"/>
      <c r="CN29" s="10">
        <f t="shared" si="125"/>
        <v>40</v>
      </c>
      <c r="CO29" s="15">
        <f t="shared" si="173"/>
        <v>21.5</v>
      </c>
      <c r="CP29" s="15"/>
      <c r="CQ29" s="15"/>
      <c r="CR29" s="15">
        <v>21.5</v>
      </c>
      <c r="CS29" s="15"/>
      <c r="CT29" s="15"/>
      <c r="CU29" s="10">
        <f t="shared" si="127"/>
        <v>79.629629629629633</v>
      </c>
      <c r="CV29" s="15">
        <f t="shared" si="186"/>
        <v>27</v>
      </c>
      <c r="CW29" s="15"/>
      <c r="CX29" s="15"/>
      <c r="CY29" s="15">
        <v>27</v>
      </c>
      <c r="CZ29" s="15"/>
      <c r="DA29" s="15"/>
      <c r="DB29" s="15">
        <f t="shared" si="174"/>
        <v>1.7</v>
      </c>
      <c r="DC29" s="15"/>
      <c r="DD29" s="15"/>
      <c r="DE29" s="15">
        <v>1.7</v>
      </c>
      <c r="DF29" s="15"/>
      <c r="DG29" s="15"/>
      <c r="DH29" s="10">
        <f t="shared" si="129"/>
        <v>6.2962962962962958</v>
      </c>
      <c r="DI29" s="15">
        <f t="shared" si="175"/>
        <v>2</v>
      </c>
      <c r="DJ29" s="15"/>
      <c r="DK29" s="15"/>
      <c r="DL29" s="15">
        <v>2</v>
      </c>
      <c r="DM29" s="15"/>
      <c r="DN29" s="15"/>
      <c r="DO29" s="10">
        <f t="shared" si="131"/>
        <v>7.4074074074074066</v>
      </c>
      <c r="DP29" s="15">
        <f t="shared" si="176"/>
        <v>10.4</v>
      </c>
      <c r="DQ29" s="15"/>
      <c r="DR29" s="15"/>
      <c r="DS29" s="15">
        <v>10.4</v>
      </c>
      <c r="DT29" s="15"/>
      <c r="DU29" s="15"/>
      <c r="DV29" s="10">
        <f t="shared" si="133"/>
        <v>38.518518518518519</v>
      </c>
      <c r="DW29" s="15">
        <f t="shared" si="177"/>
        <v>10.4</v>
      </c>
      <c r="DX29" s="15"/>
      <c r="DY29" s="15"/>
      <c r="DZ29" s="15">
        <v>10.4</v>
      </c>
      <c r="EA29" s="15"/>
      <c r="EB29" s="15"/>
      <c r="EC29" s="10">
        <f t="shared" si="135"/>
        <v>38.518518518518519</v>
      </c>
      <c r="ED29" s="10">
        <v>2</v>
      </c>
      <c r="EE29" s="15">
        <f t="shared" si="178"/>
        <v>12</v>
      </c>
      <c r="EF29" s="15"/>
      <c r="EG29" s="15"/>
      <c r="EH29" s="15">
        <v>12</v>
      </c>
      <c r="EI29" s="15"/>
      <c r="EJ29" s="15"/>
      <c r="EK29" s="15">
        <f t="shared" si="179"/>
        <v>1.7</v>
      </c>
      <c r="EL29" s="15"/>
      <c r="EM29" s="15"/>
      <c r="EN29" s="15">
        <v>1.7</v>
      </c>
      <c r="EO29" s="15"/>
      <c r="EP29" s="15"/>
      <c r="EQ29" s="10">
        <f t="shared" si="137"/>
        <v>14.166666666666666</v>
      </c>
      <c r="ER29" s="15">
        <f t="shared" si="180"/>
        <v>2</v>
      </c>
      <c r="ES29" s="15"/>
      <c r="ET29" s="15"/>
      <c r="EU29" s="15">
        <v>2</v>
      </c>
      <c r="EV29" s="15"/>
      <c r="EW29" s="15"/>
      <c r="EX29" s="10">
        <f t="shared" si="139"/>
        <v>16.666666666666664</v>
      </c>
      <c r="EY29" s="15">
        <f t="shared" si="181"/>
        <v>10.4</v>
      </c>
      <c r="EZ29" s="15"/>
      <c r="FA29" s="15"/>
      <c r="FB29" s="15">
        <v>10.4</v>
      </c>
      <c r="FC29" s="15"/>
      <c r="FD29" s="15"/>
      <c r="FE29" s="10">
        <f t="shared" si="141"/>
        <v>86.666666666666671</v>
      </c>
      <c r="FF29" s="15">
        <f t="shared" si="187"/>
        <v>1.9</v>
      </c>
      <c r="FG29" s="15"/>
      <c r="FH29" s="15"/>
      <c r="FI29" s="15">
        <v>1.9</v>
      </c>
      <c r="FJ29" s="15"/>
      <c r="FK29" s="15"/>
      <c r="FL29" s="10">
        <f t="shared" si="143"/>
        <v>15.833333333333332</v>
      </c>
      <c r="FM29" s="15">
        <f t="shared" si="188"/>
        <v>2.2999999999999998</v>
      </c>
      <c r="FN29" s="15"/>
      <c r="FO29" s="15"/>
      <c r="FP29" s="15">
        <v>2.2999999999999998</v>
      </c>
      <c r="FQ29" s="15"/>
      <c r="FR29" s="15"/>
      <c r="FS29" s="10">
        <f t="shared" si="145"/>
        <v>19.166666666666664</v>
      </c>
      <c r="FT29" s="15">
        <f t="shared" si="189"/>
        <v>5.5</v>
      </c>
      <c r="FU29" s="15"/>
      <c r="FV29" s="15"/>
      <c r="FW29" s="15">
        <v>5.5</v>
      </c>
      <c r="FX29" s="15"/>
      <c r="FY29" s="15"/>
      <c r="FZ29" s="10">
        <f t="shared" si="147"/>
        <v>45.833333333333329</v>
      </c>
      <c r="GA29" s="15">
        <f t="shared" si="190"/>
        <v>11.9</v>
      </c>
      <c r="GB29" s="15"/>
      <c r="GC29" s="15"/>
      <c r="GD29" s="15">
        <v>11.9</v>
      </c>
      <c r="GE29" s="15"/>
      <c r="GF29" s="15"/>
      <c r="GG29" s="10">
        <f t="shared" si="149"/>
        <v>99.166666666666671</v>
      </c>
      <c r="GH29" s="15">
        <f t="shared" si="182"/>
        <v>28.4</v>
      </c>
      <c r="GI29" s="14"/>
      <c r="GJ29" s="31"/>
      <c r="GK29" s="31">
        <v>28.4</v>
      </c>
      <c r="GL29" s="31"/>
      <c r="GM29" s="31"/>
      <c r="GN29" s="72">
        <f t="shared" si="156"/>
        <v>0</v>
      </c>
      <c r="GO29" s="31"/>
      <c r="GP29" s="31"/>
      <c r="GQ29" s="31"/>
      <c r="GR29" s="31"/>
      <c r="GS29" s="31"/>
      <c r="GT29" s="19">
        <f t="shared" si="157"/>
        <v>0</v>
      </c>
      <c r="GU29" s="72">
        <f t="shared" si="158"/>
        <v>11.8</v>
      </c>
      <c r="GV29" s="31"/>
      <c r="GW29" s="31"/>
      <c r="GX29" s="31">
        <f>4.6+7.2</f>
        <v>11.8</v>
      </c>
      <c r="GY29" s="31"/>
      <c r="GZ29" s="31"/>
      <c r="HA29" s="58">
        <f t="shared" si="152"/>
        <v>41.549295774647895</v>
      </c>
      <c r="HB29" s="72">
        <f t="shared" si="159"/>
        <v>28.4</v>
      </c>
      <c r="HC29" s="31"/>
      <c r="HD29" s="31"/>
      <c r="HE29" s="31">
        <v>28.4</v>
      </c>
      <c r="HF29" s="31"/>
      <c r="HG29" s="31"/>
      <c r="HH29" s="59">
        <f t="shared" si="154"/>
        <v>100</v>
      </c>
      <c r="HI29" s="16">
        <f t="shared" si="183"/>
        <v>9.5</v>
      </c>
      <c r="HJ29" s="14"/>
      <c r="HK29" s="31"/>
      <c r="HL29" s="31">
        <f>2+7.5</f>
        <v>9.5</v>
      </c>
      <c r="HM29" s="31"/>
      <c r="HN29" s="31"/>
      <c r="HO29" s="73">
        <f t="shared" si="160"/>
        <v>0</v>
      </c>
      <c r="HP29" s="31"/>
      <c r="HQ29" s="31"/>
      <c r="HR29" s="31">
        <v>0</v>
      </c>
      <c r="HS29" s="31"/>
      <c r="HT29" s="31"/>
      <c r="HU29" s="59">
        <f t="shared" si="161"/>
        <v>0</v>
      </c>
      <c r="HV29" s="92"/>
      <c r="HW29" s="92"/>
      <c r="HX29" s="92"/>
      <c r="HY29" s="92"/>
      <c r="HZ29" s="92"/>
      <c r="IA29" s="92"/>
      <c r="IB29" s="92"/>
      <c r="IC29" s="92"/>
      <c r="ID29" s="92"/>
      <c r="IE29" s="92"/>
      <c r="IF29" s="92"/>
      <c r="IG29" s="92"/>
      <c r="IH29" s="92"/>
    </row>
    <row r="30" spans="1:242" s="32" customFormat="1" ht="42.75" customHeight="1">
      <c r="B30" s="72">
        <v>11</v>
      </c>
      <c r="C30" s="72" t="s">
        <v>82</v>
      </c>
      <c r="D30" s="24">
        <f t="shared" si="162"/>
        <v>2.8</v>
      </c>
      <c r="E30" s="24"/>
      <c r="F30" s="24"/>
      <c r="G30" s="24">
        <v>2.8</v>
      </c>
      <c r="H30" s="24"/>
      <c r="I30" s="24"/>
      <c r="J30" s="10" t="e">
        <f>D30/#REF!*100</f>
        <v>#REF!</v>
      </c>
      <c r="K30" s="25">
        <f t="shared" si="184"/>
        <v>35</v>
      </c>
      <c r="L30" s="24"/>
      <c r="M30" s="24"/>
      <c r="N30" s="24">
        <v>35</v>
      </c>
      <c r="O30" s="24"/>
      <c r="P30" s="24"/>
      <c r="Q30" s="25">
        <f t="shared" si="163"/>
        <v>0</v>
      </c>
      <c r="R30" s="24"/>
      <c r="S30" s="24"/>
      <c r="T30" s="24"/>
      <c r="U30" s="24"/>
      <c r="V30" s="24"/>
      <c r="W30" s="8">
        <f t="shared" si="107"/>
        <v>0</v>
      </c>
      <c r="X30" s="25">
        <f t="shared" si="164"/>
        <v>4</v>
      </c>
      <c r="Y30" s="24"/>
      <c r="Z30" s="24"/>
      <c r="AA30" s="24">
        <v>4</v>
      </c>
      <c r="AB30" s="24"/>
      <c r="AC30" s="24"/>
      <c r="AD30" s="8">
        <f t="shared" si="109"/>
        <v>11.428571428571429</v>
      </c>
      <c r="AE30" s="25">
        <f t="shared" si="165"/>
        <v>9.5</v>
      </c>
      <c r="AF30" s="24"/>
      <c r="AG30" s="24"/>
      <c r="AH30" s="24">
        <v>9.5</v>
      </c>
      <c r="AI30" s="24"/>
      <c r="AJ30" s="24"/>
      <c r="AK30" s="8">
        <f t="shared" si="111"/>
        <v>27.142857142857142</v>
      </c>
      <c r="AL30" s="24">
        <f t="shared" si="166"/>
        <v>15.3</v>
      </c>
      <c r="AM30" s="24"/>
      <c r="AN30" s="24"/>
      <c r="AO30" s="24">
        <v>15.3</v>
      </c>
      <c r="AP30" s="24"/>
      <c r="AQ30" s="24"/>
      <c r="AR30" s="10">
        <f t="shared" si="113"/>
        <v>43.714285714285715</v>
      </c>
      <c r="AS30" s="24">
        <f t="shared" si="185"/>
        <v>22</v>
      </c>
      <c r="AT30" s="24"/>
      <c r="AU30" s="24"/>
      <c r="AV30" s="24">
        <v>22</v>
      </c>
      <c r="AW30" s="24"/>
      <c r="AX30" s="24"/>
      <c r="AY30" s="24">
        <f t="shared" si="167"/>
        <v>0</v>
      </c>
      <c r="AZ30" s="24"/>
      <c r="BA30" s="24"/>
      <c r="BB30" s="24"/>
      <c r="BC30" s="24"/>
      <c r="BD30" s="24"/>
      <c r="BE30" s="10">
        <f t="shared" si="115"/>
        <v>0</v>
      </c>
      <c r="BF30" s="24">
        <f t="shared" si="168"/>
        <v>4</v>
      </c>
      <c r="BG30" s="24"/>
      <c r="BH30" s="24"/>
      <c r="BI30" s="24">
        <v>4</v>
      </c>
      <c r="BJ30" s="24"/>
      <c r="BK30" s="24"/>
      <c r="BL30" s="10">
        <f t="shared" si="117"/>
        <v>18.181818181818183</v>
      </c>
      <c r="BM30" s="24">
        <f t="shared" si="169"/>
        <v>9.5</v>
      </c>
      <c r="BN30" s="24"/>
      <c r="BO30" s="24"/>
      <c r="BP30" s="24">
        <v>9.5</v>
      </c>
      <c r="BQ30" s="24"/>
      <c r="BR30" s="24"/>
      <c r="BS30" s="10">
        <f t="shared" si="119"/>
        <v>43.18181818181818</v>
      </c>
      <c r="BT30" s="24">
        <f t="shared" si="170"/>
        <v>0.2</v>
      </c>
      <c r="BU30" s="24"/>
      <c r="BV30" s="24"/>
      <c r="BW30" s="24">
        <v>0.2</v>
      </c>
      <c r="BX30" s="24"/>
      <c r="BY30" s="24"/>
      <c r="BZ30" s="10">
        <f t="shared" si="121"/>
        <v>0.90909090909090917</v>
      </c>
      <c r="CA30" s="24">
        <f t="shared" si="171"/>
        <v>0.5</v>
      </c>
      <c r="CB30" s="24"/>
      <c r="CC30" s="24"/>
      <c r="CD30" s="24">
        <v>0.5</v>
      </c>
      <c r="CE30" s="24"/>
      <c r="CF30" s="24"/>
      <c r="CG30" s="10">
        <f t="shared" si="123"/>
        <v>2.2727272727272729</v>
      </c>
      <c r="CH30" s="24">
        <f t="shared" si="172"/>
        <v>0.9</v>
      </c>
      <c r="CI30" s="24"/>
      <c r="CJ30" s="24"/>
      <c r="CK30" s="24">
        <v>0.9</v>
      </c>
      <c r="CL30" s="24"/>
      <c r="CM30" s="24"/>
      <c r="CN30" s="10">
        <f t="shared" si="125"/>
        <v>4.0909090909090908</v>
      </c>
      <c r="CO30" s="24">
        <f t="shared" si="173"/>
        <v>7.1</v>
      </c>
      <c r="CP30" s="24"/>
      <c r="CQ30" s="24"/>
      <c r="CR30" s="24">
        <v>7.1</v>
      </c>
      <c r="CS30" s="24"/>
      <c r="CT30" s="24"/>
      <c r="CU30" s="10">
        <f t="shared" si="127"/>
        <v>32.272727272727266</v>
      </c>
      <c r="CV30" s="24">
        <f t="shared" si="186"/>
        <v>22</v>
      </c>
      <c r="CW30" s="24"/>
      <c r="CX30" s="24"/>
      <c r="CY30" s="24">
        <v>22</v>
      </c>
      <c r="CZ30" s="24"/>
      <c r="DA30" s="24"/>
      <c r="DB30" s="24">
        <f t="shared" si="174"/>
        <v>0.2</v>
      </c>
      <c r="DC30" s="24"/>
      <c r="DD30" s="24"/>
      <c r="DE30" s="24">
        <v>0.2</v>
      </c>
      <c r="DF30" s="24"/>
      <c r="DG30" s="24"/>
      <c r="DH30" s="10">
        <f t="shared" si="129"/>
        <v>0.90909090909090917</v>
      </c>
      <c r="DI30" s="24">
        <f t="shared" si="175"/>
        <v>0.5</v>
      </c>
      <c r="DJ30" s="24"/>
      <c r="DK30" s="24"/>
      <c r="DL30" s="24">
        <v>0.5</v>
      </c>
      <c r="DM30" s="24"/>
      <c r="DN30" s="24"/>
      <c r="DO30" s="10">
        <f t="shared" si="131"/>
        <v>2.2727272727272729</v>
      </c>
      <c r="DP30" s="24">
        <f t="shared" si="176"/>
        <v>8.5</v>
      </c>
      <c r="DQ30" s="24"/>
      <c r="DR30" s="24"/>
      <c r="DS30" s="24">
        <v>8.5</v>
      </c>
      <c r="DT30" s="24"/>
      <c r="DU30" s="24"/>
      <c r="DV30" s="10">
        <f t="shared" si="133"/>
        <v>38.636363636363633</v>
      </c>
      <c r="DW30" s="24">
        <f t="shared" si="177"/>
        <v>8.5</v>
      </c>
      <c r="DX30" s="24"/>
      <c r="DY30" s="24"/>
      <c r="DZ30" s="24">
        <v>8.5</v>
      </c>
      <c r="EA30" s="24"/>
      <c r="EB30" s="24"/>
      <c r="EC30" s="10">
        <f t="shared" si="135"/>
        <v>38.636363636363633</v>
      </c>
      <c r="ED30" s="13">
        <v>65</v>
      </c>
      <c r="EE30" s="24">
        <f t="shared" si="178"/>
        <v>20.100000000000001</v>
      </c>
      <c r="EF30" s="24"/>
      <c r="EG30" s="24"/>
      <c r="EH30" s="24">
        <v>20.100000000000001</v>
      </c>
      <c r="EI30" s="24"/>
      <c r="EJ30" s="24"/>
      <c r="EK30" s="24">
        <f t="shared" si="179"/>
        <v>0.2</v>
      </c>
      <c r="EL30" s="24"/>
      <c r="EM30" s="24"/>
      <c r="EN30" s="24">
        <v>0.2</v>
      </c>
      <c r="EO30" s="24"/>
      <c r="EP30" s="24"/>
      <c r="EQ30" s="10">
        <f t="shared" si="137"/>
        <v>0.99502487562189057</v>
      </c>
      <c r="ER30" s="24">
        <f t="shared" si="180"/>
        <v>0.5</v>
      </c>
      <c r="ES30" s="24"/>
      <c r="ET30" s="24"/>
      <c r="EU30" s="24">
        <v>0.5</v>
      </c>
      <c r="EV30" s="24"/>
      <c r="EW30" s="24"/>
      <c r="EX30" s="10">
        <f t="shared" si="139"/>
        <v>2.4875621890547261</v>
      </c>
      <c r="EY30" s="24">
        <f t="shared" si="181"/>
        <v>8.5</v>
      </c>
      <c r="EZ30" s="24"/>
      <c r="FA30" s="24"/>
      <c r="FB30" s="24">
        <v>8.5</v>
      </c>
      <c r="FC30" s="24"/>
      <c r="FD30" s="24"/>
      <c r="FE30" s="10">
        <f t="shared" si="141"/>
        <v>42.288557213930346</v>
      </c>
      <c r="FF30" s="24">
        <v>0.2</v>
      </c>
      <c r="FG30" s="24"/>
      <c r="FH30" s="24"/>
      <c r="FI30" s="24">
        <v>0.2</v>
      </c>
      <c r="FJ30" s="24"/>
      <c r="FK30" s="24"/>
      <c r="FL30" s="10">
        <f t="shared" si="143"/>
        <v>0.99502487562189057</v>
      </c>
      <c r="FM30" s="24">
        <f t="shared" si="188"/>
        <v>0.5</v>
      </c>
      <c r="FN30" s="24"/>
      <c r="FO30" s="24"/>
      <c r="FP30" s="24">
        <v>0.5</v>
      </c>
      <c r="FQ30" s="24"/>
      <c r="FR30" s="24"/>
      <c r="FS30" s="10">
        <f t="shared" si="145"/>
        <v>2.4875621890547261</v>
      </c>
      <c r="FT30" s="24">
        <f t="shared" si="189"/>
        <v>4.5999999999999996</v>
      </c>
      <c r="FU30" s="24"/>
      <c r="FV30" s="24"/>
      <c r="FW30" s="24">
        <v>4.5999999999999996</v>
      </c>
      <c r="FX30" s="24"/>
      <c r="FY30" s="24"/>
      <c r="FZ30" s="10">
        <f t="shared" si="147"/>
        <v>22.885572139303477</v>
      </c>
      <c r="GA30" s="24">
        <f t="shared" si="190"/>
        <v>20.100000000000001</v>
      </c>
      <c r="GB30" s="24"/>
      <c r="GC30" s="24"/>
      <c r="GD30" s="24">
        <v>20.100000000000001</v>
      </c>
      <c r="GE30" s="24"/>
      <c r="GF30" s="24"/>
      <c r="GG30" s="10">
        <f t="shared" si="149"/>
        <v>100</v>
      </c>
      <c r="GH30" s="15">
        <f t="shared" si="182"/>
        <v>33.6</v>
      </c>
      <c r="GI30" s="38"/>
      <c r="GJ30" s="72"/>
      <c r="GK30" s="72">
        <v>33.6</v>
      </c>
      <c r="GL30" s="72"/>
      <c r="GM30" s="72"/>
      <c r="GN30" s="72">
        <f t="shared" si="156"/>
        <v>0</v>
      </c>
      <c r="GO30" s="72"/>
      <c r="GP30" s="72"/>
      <c r="GQ30" s="72"/>
      <c r="GR30" s="72"/>
      <c r="GS30" s="72"/>
      <c r="GT30" s="19">
        <f t="shared" si="157"/>
        <v>0</v>
      </c>
      <c r="GU30" s="72">
        <f t="shared" si="158"/>
        <v>7.5</v>
      </c>
      <c r="GV30" s="72"/>
      <c r="GW30" s="72"/>
      <c r="GX30" s="72">
        <f>0.3+7.2</f>
        <v>7.5</v>
      </c>
      <c r="GY30" s="72"/>
      <c r="GZ30" s="72"/>
      <c r="HA30" s="58">
        <f t="shared" si="152"/>
        <v>22.321428571428569</v>
      </c>
      <c r="HB30" s="72">
        <f t="shared" si="159"/>
        <v>33.6</v>
      </c>
      <c r="HC30" s="72"/>
      <c r="HD30" s="72"/>
      <c r="HE30" s="72">
        <v>33.6</v>
      </c>
      <c r="HF30" s="72"/>
      <c r="HG30" s="72"/>
      <c r="HH30" s="12">
        <f t="shared" si="154"/>
        <v>100</v>
      </c>
      <c r="HI30" s="16">
        <f t="shared" si="183"/>
        <v>17.8</v>
      </c>
      <c r="HJ30" s="38"/>
      <c r="HK30" s="72"/>
      <c r="HL30" s="72">
        <f>0.3+7.5+10</f>
        <v>17.8</v>
      </c>
      <c r="HM30" s="72"/>
      <c r="HN30" s="72"/>
      <c r="HO30" s="73">
        <f t="shared" si="160"/>
        <v>0.3</v>
      </c>
      <c r="HP30" s="72"/>
      <c r="HQ30" s="72"/>
      <c r="HR30" s="72">
        <v>0.3</v>
      </c>
      <c r="HS30" s="72"/>
      <c r="HT30" s="72"/>
      <c r="HU30" s="12">
        <f>HO30/HI30*100</f>
        <v>1.6853932584269662</v>
      </c>
      <c r="HV30" s="76"/>
      <c r="HW30" s="76"/>
      <c r="HX30" s="76"/>
      <c r="HY30" s="76"/>
      <c r="HZ30" s="76"/>
      <c r="IA30" s="76"/>
      <c r="IB30" s="76"/>
      <c r="IC30" s="76"/>
      <c r="ID30" s="76"/>
      <c r="IE30" s="76"/>
      <c r="IF30" s="76"/>
      <c r="IG30" s="76"/>
      <c r="IH30" s="76"/>
    </row>
    <row r="31" spans="1:242" s="57" customFormat="1" ht="48" customHeight="1">
      <c r="B31" s="31">
        <v>12</v>
      </c>
      <c r="C31" s="31" t="s">
        <v>83</v>
      </c>
      <c r="D31" s="15">
        <f t="shared" si="162"/>
        <v>11</v>
      </c>
      <c r="E31" s="15"/>
      <c r="F31" s="15"/>
      <c r="G31" s="15">
        <v>11</v>
      </c>
      <c r="H31" s="15"/>
      <c r="I31" s="15"/>
      <c r="J31" s="29" t="e">
        <f>D31/#REF!*100</f>
        <v>#REF!</v>
      </c>
      <c r="K31" s="15">
        <f t="shared" si="184"/>
        <v>12.7</v>
      </c>
      <c r="L31" s="15"/>
      <c r="M31" s="15"/>
      <c r="N31" s="15">
        <v>12.7</v>
      </c>
      <c r="O31" s="15"/>
      <c r="P31" s="15"/>
      <c r="Q31" s="15">
        <f t="shared" si="163"/>
        <v>0</v>
      </c>
      <c r="R31" s="15"/>
      <c r="S31" s="15"/>
      <c r="T31" s="15"/>
      <c r="U31" s="15"/>
      <c r="V31" s="15"/>
      <c r="W31" s="29">
        <f t="shared" si="107"/>
        <v>0</v>
      </c>
      <c r="X31" s="15">
        <f t="shared" si="164"/>
        <v>10</v>
      </c>
      <c r="Y31" s="15"/>
      <c r="Z31" s="15"/>
      <c r="AA31" s="15">
        <v>10</v>
      </c>
      <c r="AB31" s="15"/>
      <c r="AC31" s="15"/>
      <c r="AD31" s="29">
        <f t="shared" si="109"/>
        <v>78.740157480314963</v>
      </c>
      <c r="AE31" s="15">
        <f t="shared" si="165"/>
        <v>10</v>
      </c>
      <c r="AF31" s="15"/>
      <c r="AG31" s="15"/>
      <c r="AH31" s="15">
        <v>10</v>
      </c>
      <c r="AI31" s="15"/>
      <c r="AJ31" s="15"/>
      <c r="AK31" s="29">
        <f t="shared" si="111"/>
        <v>78.740157480314963</v>
      </c>
      <c r="AL31" s="15">
        <f t="shared" si="166"/>
        <v>12.7</v>
      </c>
      <c r="AM31" s="15"/>
      <c r="AN31" s="15"/>
      <c r="AO31" s="15">
        <v>12.7</v>
      </c>
      <c r="AP31" s="15"/>
      <c r="AQ31" s="15"/>
      <c r="AR31" s="29">
        <f t="shared" si="113"/>
        <v>100</v>
      </c>
      <c r="AS31" s="15">
        <f t="shared" si="185"/>
        <v>23</v>
      </c>
      <c r="AT31" s="15"/>
      <c r="AU31" s="15"/>
      <c r="AV31" s="15">
        <v>23</v>
      </c>
      <c r="AW31" s="15"/>
      <c r="AX31" s="15"/>
      <c r="AY31" s="15">
        <f t="shared" si="167"/>
        <v>0</v>
      </c>
      <c r="AZ31" s="15"/>
      <c r="BA31" s="15"/>
      <c r="BB31" s="15"/>
      <c r="BC31" s="15"/>
      <c r="BD31" s="15"/>
      <c r="BE31" s="29">
        <f t="shared" si="115"/>
        <v>0</v>
      </c>
      <c r="BF31" s="15">
        <f t="shared" si="168"/>
        <v>10</v>
      </c>
      <c r="BG31" s="15"/>
      <c r="BH31" s="15"/>
      <c r="BI31" s="15">
        <v>10</v>
      </c>
      <c r="BJ31" s="15"/>
      <c r="BK31" s="15"/>
      <c r="BL31" s="29">
        <f t="shared" si="117"/>
        <v>43.478260869565219</v>
      </c>
      <c r="BM31" s="15">
        <f t="shared" si="169"/>
        <v>10</v>
      </c>
      <c r="BN31" s="15"/>
      <c r="BO31" s="15"/>
      <c r="BP31" s="15">
        <v>10</v>
      </c>
      <c r="BQ31" s="15"/>
      <c r="BR31" s="15"/>
      <c r="BS31" s="29">
        <f t="shared" si="119"/>
        <v>43.478260869565219</v>
      </c>
      <c r="BT31" s="15">
        <f t="shared" si="170"/>
        <v>1.2</v>
      </c>
      <c r="BU31" s="15"/>
      <c r="BV31" s="15"/>
      <c r="BW31" s="15">
        <v>1.2</v>
      </c>
      <c r="BX31" s="15"/>
      <c r="BY31" s="15"/>
      <c r="BZ31" s="29">
        <f t="shared" si="121"/>
        <v>5.2173913043478262</v>
      </c>
      <c r="CA31" s="15">
        <f t="shared" si="171"/>
        <v>1.2</v>
      </c>
      <c r="CB31" s="15"/>
      <c r="CC31" s="15"/>
      <c r="CD31" s="15">
        <v>1.2</v>
      </c>
      <c r="CE31" s="15"/>
      <c r="CF31" s="15"/>
      <c r="CG31" s="10">
        <f t="shared" si="123"/>
        <v>5.2173913043478262</v>
      </c>
      <c r="CH31" s="15">
        <f t="shared" si="172"/>
        <v>7.1</v>
      </c>
      <c r="CI31" s="15"/>
      <c r="CJ31" s="15"/>
      <c r="CK31" s="15">
        <v>7.1</v>
      </c>
      <c r="CL31" s="15"/>
      <c r="CM31" s="15"/>
      <c r="CN31" s="10">
        <f t="shared" si="125"/>
        <v>30.869565217391305</v>
      </c>
      <c r="CO31" s="15">
        <f t="shared" si="173"/>
        <v>7.1</v>
      </c>
      <c r="CP31" s="15"/>
      <c r="CQ31" s="15"/>
      <c r="CR31" s="15">
        <v>7.1</v>
      </c>
      <c r="CS31" s="15"/>
      <c r="CT31" s="15"/>
      <c r="CU31" s="10">
        <f t="shared" si="127"/>
        <v>30.869565217391305</v>
      </c>
      <c r="CV31" s="15">
        <f t="shared" si="186"/>
        <v>23</v>
      </c>
      <c r="CW31" s="15"/>
      <c r="CX31" s="15"/>
      <c r="CY31" s="15">
        <v>23</v>
      </c>
      <c r="CZ31" s="15"/>
      <c r="DA31" s="15"/>
      <c r="DB31" s="15">
        <f t="shared" si="174"/>
        <v>10.1</v>
      </c>
      <c r="DC31" s="15"/>
      <c r="DD31" s="15"/>
      <c r="DE31" s="15">
        <v>10.1</v>
      </c>
      <c r="DF31" s="15"/>
      <c r="DG31" s="15"/>
      <c r="DH31" s="10">
        <f t="shared" si="129"/>
        <v>43.913043478260867</v>
      </c>
      <c r="DI31" s="15">
        <f t="shared" si="175"/>
        <v>11.7</v>
      </c>
      <c r="DJ31" s="15"/>
      <c r="DK31" s="15"/>
      <c r="DL31" s="15">
        <v>11.7</v>
      </c>
      <c r="DM31" s="15"/>
      <c r="DN31" s="15"/>
      <c r="DO31" s="10">
        <f t="shared" si="131"/>
        <v>50.869565217391298</v>
      </c>
      <c r="DP31" s="15">
        <f t="shared" si="176"/>
        <v>17.899999999999999</v>
      </c>
      <c r="DQ31" s="15"/>
      <c r="DR31" s="15"/>
      <c r="DS31" s="15">
        <v>17.899999999999999</v>
      </c>
      <c r="DT31" s="15"/>
      <c r="DU31" s="15"/>
      <c r="DV31" s="10">
        <f t="shared" si="133"/>
        <v>77.826086956521735</v>
      </c>
      <c r="DW31" s="15">
        <f t="shared" si="177"/>
        <v>17.899999999999999</v>
      </c>
      <c r="DX31" s="15"/>
      <c r="DY31" s="15"/>
      <c r="DZ31" s="15">
        <v>17.899999999999999</v>
      </c>
      <c r="EA31" s="15"/>
      <c r="EB31" s="15"/>
      <c r="EC31" s="10">
        <f t="shared" si="135"/>
        <v>77.826086956521735</v>
      </c>
      <c r="ED31" s="10">
        <v>0</v>
      </c>
      <c r="EE31" s="15">
        <f t="shared" si="178"/>
        <v>10</v>
      </c>
      <c r="EF31" s="15"/>
      <c r="EG31" s="15"/>
      <c r="EH31" s="15">
        <v>10</v>
      </c>
      <c r="EI31" s="15"/>
      <c r="EJ31" s="15"/>
      <c r="EK31" s="15">
        <f t="shared" si="179"/>
        <v>10.1</v>
      </c>
      <c r="EL31" s="15"/>
      <c r="EM31" s="15"/>
      <c r="EN31" s="15">
        <v>10.1</v>
      </c>
      <c r="EO31" s="15"/>
      <c r="EP31" s="15"/>
      <c r="EQ31" s="10">
        <f t="shared" si="137"/>
        <v>101</v>
      </c>
      <c r="ER31" s="15">
        <f t="shared" si="180"/>
        <v>11.7</v>
      </c>
      <c r="ES31" s="15"/>
      <c r="ET31" s="15"/>
      <c r="EU31" s="15">
        <v>11.7</v>
      </c>
      <c r="EV31" s="15"/>
      <c r="EW31" s="15"/>
      <c r="EX31" s="10">
        <f t="shared" si="139"/>
        <v>117</v>
      </c>
      <c r="EY31" s="15">
        <f t="shared" si="181"/>
        <v>17.899999999999999</v>
      </c>
      <c r="EZ31" s="15"/>
      <c r="FA31" s="15"/>
      <c r="FB31" s="15">
        <v>17.899999999999999</v>
      </c>
      <c r="FC31" s="15"/>
      <c r="FD31" s="15"/>
      <c r="FE31" s="10">
        <f t="shared" si="141"/>
        <v>178.99999999999997</v>
      </c>
      <c r="FF31" s="15">
        <f t="shared" si="187"/>
        <v>1.4</v>
      </c>
      <c r="FG31" s="15"/>
      <c r="FH31" s="15"/>
      <c r="FI31" s="15">
        <v>1.4</v>
      </c>
      <c r="FJ31" s="15"/>
      <c r="FK31" s="15"/>
      <c r="FL31" s="10">
        <f t="shared" si="143"/>
        <v>13.999999999999998</v>
      </c>
      <c r="FM31" s="15">
        <f t="shared" si="188"/>
        <v>1.8</v>
      </c>
      <c r="FN31" s="15"/>
      <c r="FO31" s="15"/>
      <c r="FP31" s="15">
        <v>1.8</v>
      </c>
      <c r="FQ31" s="15"/>
      <c r="FR31" s="15"/>
      <c r="FS31" s="10">
        <f t="shared" si="145"/>
        <v>18</v>
      </c>
      <c r="FT31" s="15">
        <f t="shared" si="189"/>
        <v>4.3</v>
      </c>
      <c r="FU31" s="15"/>
      <c r="FV31" s="15"/>
      <c r="FW31" s="15">
        <v>4.3</v>
      </c>
      <c r="FX31" s="15"/>
      <c r="FY31" s="15"/>
      <c r="FZ31" s="10">
        <f t="shared" si="147"/>
        <v>43</v>
      </c>
      <c r="GA31" s="15">
        <f t="shared" si="190"/>
        <v>8.9</v>
      </c>
      <c r="GB31" s="15"/>
      <c r="GC31" s="15"/>
      <c r="GD31" s="15">
        <v>8.9</v>
      </c>
      <c r="GE31" s="15"/>
      <c r="GF31" s="15"/>
      <c r="GG31" s="10">
        <f t="shared" si="149"/>
        <v>89</v>
      </c>
      <c r="GH31" s="15">
        <f t="shared" si="182"/>
        <v>27.5</v>
      </c>
      <c r="GI31" s="14"/>
      <c r="GJ31" s="31"/>
      <c r="GK31" s="31">
        <v>27.5</v>
      </c>
      <c r="GL31" s="31"/>
      <c r="GM31" s="31"/>
      <c r="GN31" s="72">
        <f t="shared" si="156"/>
        <v>0</v>
      </c>
      <c r="GO31" s="31"/>
      <c r="GP31" s="31"/>
      <c r="GQ31" s="31"/>
      <c r="GR31" s="31"/>
      <c r="GS31" s="31"/>
      <c r="GT31" s="19">
        <f t="shared" si="157"/>
        <v>0</v>
      </c>
      <c r="GU31" s="72">
        <f t="shared" si="158"/>
        <v>9.1</v>
      </c>
      <c r="GV31" s="31"/>
      <c r="GW31" s="31"/>
      <c r="GX31" s="31">
        <f>1.9+7.2</f>
        <v>9.1</v>
      </c>
      <c r="GY31" s="31"/>
      <c r="GZ31" s="31"/>
      <c r="HA31" s="58">
        <f t="shared" si="152"/>
        <v>33.090909090909086</v>
      </c>
      <c r="HB31" s="72">
        <f t="shared" si="159"/>
        <v>27.5</v>
      </c>
      <c r="HC31" s="31"/>
      <c r="HD31" s="31"/>
      <c r="HE31" s="31">
        <v>27.5</v>
      </c>
      <c r="HF31" s="31"/>
      <c r="HG31" s="31"/>
      <c r="HH31" s="59">
        <f t="shared" si="154"/>
        <v>100</v>
      </c>
      <c r="HI31" s="16">
        <f t="shared" si="183"/>
        <v>7.5</v>
      </c>
      <c r="HJ31" s="14"/>
      <c r="HK31" s="31"/>
      <c r="HL31" s="31">
        <v>7.5</v>
      </c>
      <c r="HM31" s="31"/>
      <c r="HN31" s="31"/>
      <c r="HO31" s="73">
        <f t="shared" si="160"/>
        <v>0</v>
      </c>
      <c r="HP31" s="31"/>
      <c r="HQ31" s="31"/>
      <c r="HR31" s="31">
        <v>0</v>
      </c>
      <c r="HS31" s="31"/>
      <c r="HT31" s="31"/>
      <c r="HU31" s="59">
        <f t="shared" si="161"/>
        <v>0</v>
      </c>
      <c r="HV31" s="92"/>
      <c r="HW31" s="92"/>
      <c r="HX31" s="92"/>
      <c r="HY31" s="92"/>
      <c r="HZ31" s="92"/>
      <c r="IA31" s="92"/>
      <c r="IB31" s="92"/>
      <c r="IC31" s="92"/>
      <c r="ID31" s="92"/>
      <c r="IE31" s="92"/>
      <c r="IF31" s="92"/>
      <c r="IG31" s="92"/>
      <c r="IH31" s="92"/>
    </row>
    <row r="32" spans="1:242" s="57" customFormat="1" ht="65.25" customHeight="1">
      <c r="B32" s="60">
        <v>13</v>
      </c>
      <c r="C32" s="60" t="s">
        <v>84</v>
      </c>
      <c r="D32" s="15">
        <f t="shared" si="162"/>
        <v>10</v>
      </c>
      <c r="E32" s="15"/>
      <c r="F32" s="15"/>
      <c r="G32" s="15">
        <v>10</v>
      </c>
      <c r="H32" s="15"/>
      <c r="I32" s="15"/>
      <c r="J32" s="29" t="e">
        <f>D32/#REF!*100</f>
        <v>#REF!</v>
      </c>
      <c r="K32" s="24">
        <f t="shared" si="184"/>
        <v>10</v>
      </c>
      <c r="L32" s="15"/>
      <c r="M32" s="15"/>
      <c r="N32" s="15">
        <v>10</v>
      </c>
      <c r="O32" s="15"/>
      <c r="P32" s="15"/>
      <c r="Q32" s="15">
        <f t="shared" si="163"/>
        <v>0</v>
      </c>
      <c r="R32" s="15"/>
      <c r="S32" s="15"/>
      <c r="T32" s="15"/>
      <c r="U32" s="15"/>
      <c r="V32" s="15"/>
      <c r="W32" s="29">
        <f t="shared" si="107"/>
        <v>0</v>
      </c>
      <c r="X32" s="15">
        <f t="shared" si="164"/>
        <v>2</v>
      </c>
      <c r="Y32" s="15"/>
      <c r="Z32" s="15"/>
      <c r="AA32" s="15">
        <v>2</v>
      </c>
      <c r="AB32" s="15"/>
      <c r="AC32" s="15"/>
      <c r="AD32" s="10">
        <f t="shared" si="109"/>
        <v>20</v>
      </c>
      <c r="AE32" s="15">
        <f t="shared" si="165"/>
        <v>2</v>
      </c>
      <c r="AF32" s="15"/>
      <c r="AG32" s="15"/>
      <c r="AH32" s="15">
        <v>2</v>
      </c>
      <c r="AI32" s="15"/>
      <c r="AJ32" s="15"/>
      <c r="AK32" s="10">
        <f t="shared" si="111"/>
        <v>20</v>
      </c>
      <c r="AL32" s="15">
        <f t="shared" si="166"/>
        <v>5</v>
      </c>
      <c r="AM32" s="15"/>
      <c r="AN32" s="15"/>
      <c r="AO32" s="15">
        <v>5</v>
      </c>
      <c r="AP32" s="15"/>
      <c r="AQ32" s="15"/>
      <c r="AR32" s="10">
        <f t="shared" si="113"/>
        <v>50</v>
      </c>
      <c r="AS32" s="24">
        <f t="shared" si="185"/>
        <v>20</v>
      </c>
      <c r="AT32" s="15"/>
      <c r="AU32" s="15"/>
      <c r="AV32" s="15">
        <v>20</v>
      </c>
      <c r="AW32" s="15"/>
      <c r="AX32" s="15"/>
      <c r="AY32" s="15">
        <f t="shared" si="167"/>
        <v>0</v>
      </c>
      <c r="AZ32" s="15"/>
      <c r="BA32" s="15"/>
      <c r="BB32" s="15"/>
      <c r="BC32" s="15"/>
      <c r="BD32" s="15"/>
      <c r="BE32" s="29">
        <f t="shared" si="115"/>
        <v>0</v>
      </c>
      <c r="BF32" s="15">
        <f t="shared" si="168"/>
        <v>2</v>
      </c>
      <c r="BG32" s="15"/>
      <c r="BH32" s="15"/>
      <c r="BI32" s="15">
        <v>2</v>
      </c>
      <c r="BJ32" s="15"/>
      <c r="BK32" s="15"/>
      <c r="BL32" s="10">
        <f t="shared" si="117"/>
        <v>10</v>
      </c>
      <c r="BM32" s="15">
        <f t="shared" si="169"/>
        <v>2</v>
      </c>
      <c r="BN32" s="15"/>
      <c r="BO32" s="15"/>
      <c r="BP32" s="15">
        <v>2</v>
      </c>
      <c r="BQ32" s="15"/>
      <c r="BR32" s="15"/>
      <c r="BS32" s="10">
        <f t="shared" si="119"/>
        <v>10</v>
      </c>
      <c r="BT32" s="15">
        <f t="shared" si="170"/>
        <v>0.2</v>
      </c>
      <c r="BU32" s="15"/>
      <c r="BV32" s="15"/>
      <c r="BW32" s="15">
        <v>0.2</v>
      </c>
      <c r="BX32" s="15"/>
      <c r="BY32" s="15"/>
      <c r="BZ32" s="10">
        <f t="shared" si="121"/>
        <v>1</v>
      </c>
      <c r="CA32" s="15">
        <f t="shared" si="171"/>
        <v>0.5</v>
      </c>
      <c r="CB32" s="15"/>
      <c r="CC32" s="15"/>
      <c r="CD32" s="15">
        <v>0.5</v>
      </c>
      <c r="CE32" s="15"/>
      <c r="CF32" s="15"/>
      <c r="CG32" s="10">
        <f t="shared" si="123"/>
        <v>2.5</v>
      </c>
      <c r="CH32" s="15">
        <f t="shared" si="172"/>
        <v>2.9</v>
      </c>
      <c r="CI32" s="15"/>
      <c r="CJ32" s="15"/>
      <c r="CK32" s="15">
        <v>2.9</v>
      </c>
      <c r="CL32" s="15"/>
      <c r="CM32" s="15"/>
      <c r="CN32" s="10">
        <f t="shared" si="125"/>
        <v>14.499999999999998</v>
      </c>
      <c r="CO32" s="15">
        <f t="shared" si="173"/>
        <v>2.9</v>
      </c>
      <c r="CP32" s="15"/>
      <c r="CQ32" s="15"/>
      <c r="CR32" s="15">
        <v>2.9</v>
      </c>
      <c r="CS32" s="15"/>
      <c r="CT32" s="15"/>
      <c r="CU32" s="10">
        <f t="shared" si="127"/>
        <v>14.499999999999998</v>
      </c>
      <c r="CV32" s="24">
        <f t="shared" si="186"/>
        <v>20</v>
      </c>
      <c r="CW32" s="15"/>
      <c r="CX32" s="15"/>
      <c r="CY32" s="15">
        <v>20</v>
      </c>
      <c r="CZ32" s="15"/>
      <c r="DA32" s="15"/>
      <c r="DB32" s="15">
        <f t="shared" si="174"/>
        <v>0.3</v>
      </c>
      <c r="DC32" s="15"/>
      <c r="DD32" s="15"/>
      <c r="DE32" s="15">
        <v>0.3</v>
      </c>
      <c r="DF32" s="15"/>
      <c r="DG32" s="15"/>
      <c r="DH32" s="10">
        <f t="shared" si="129"/>
        <v>1.5</v>
      </c>
      <c r="DI32" s="15">
        <f t="shared" si="175"/>
        <v>0.7</v>
      </c>
      <c r="DJ32" s="15"/>
      <c r="DK32" s="15"/>
      <c r="DL32" s="15">
        <v>0.7</v>
      </c>
      <c r="DM32" s="15"/>
      <c r="DN32" s="15"/>
      <c r="DO32" s="10">
        <f t="shared" si="131"/>
        <v>3.4999999999999996</v>
      </c>
      <c r="DP32" s="15">
        <f t="shared" si="176"/>
        <v>1.2</v>
      </c>
      <c r="DQ32" s="15"/>
      <c r="DR32" s="15"/>
      <c r="DS32" s="15">
        <v>1.2</v>
      </c>
      <c r="DT32" s="15"/>
      <c r="DU32" s="15"/>
      <c r="DV32" s="10">
        <f t="shared" si="133"/>
        <v>6</v>
      </c>
      <c r="DW32" s="15">
        <f t="shared" si="177"/>
        <v>1.2</v>
      </c>
      <c r="DX32" s="15"/>
      <c r="DY32" s="15"/>
      <c r="DZ32" s="15">
        <v>1.2</v>
      </c>
      <c r="EA32" s="15"/>
      <c r="EB32" s="15"/>
      <c r="EC32" s="10">
        <f t="shared" si="135"/>
        <v>6</v>
      </c>
      <c r="ED32" s="10">
        <v>0</v>
      </c>
      <c r="EE32" s="15">
        <f t="shared" si="178"/>
        <v>5.5</v>
      </c>
      <c r="EF32" s="15"/>
      <c r="EG32" s="15"/>
      <c r="EH32" s="15">
        <v>5.5</v>
      </c>
      <c r="EI32" s="15"/>
      <c r="EJ32" s="15"/>
      <c r="EK32" s="15">
        <f t="shared" si="179"/>
        <v>0.3</v>
      </c>
      <c r="EL32" s="15"/>
      <c r="EM32" s="15"/>
      <c r="EN32" s="15">
        <v>0.3</v>
      </c>
      <c r="EO32" s="15"/>
      <c r="EP32" s="15"/>
      <c r="EQ32" s="10">
        <f t="shared" si="137"/>
        <v>5.4545454545454541</v>
      </c>
      <c r="ER32" s="15">
        <f t="shared" si="180"/>
        <v>0.7</v>
      </c>
      <c r="ES32" s="15"/>
      <c r="ET32" s="15"/>
      <c r="EU32" s="15">
        <v>0.7</v>
      </c>
      <c r="EV32" s="15"/>
      <c r="EW32" s="15"/>
      <c r="EX32" s="10">
        <f t="shared" si="139"/>
        <v>12.727272727272727</v>
      </c>
      <c r="EY32" s="15">
        <f t="shared" si="181"/>
        <v>1.2</v>
      </c>
      <c r="EZ32" s="15"/>
      <c r="FA32" s="15"/>
      <c r="FB32" s="15">
        <v>1.2</v>
      </c>
      <c r="FC32" s="15"/>
      <c r="FD32" s="15"/>
      <c r="FE32" s="10">
        <f t="shared" si="141"/>
        <v>21.818181818181817</v>
      </c>
      <c r="FF32" s="15">
        <v>0</v>
      </c>
      <c r="FG32" s="15"/>
      <c r="FH32" s="15"/>
      <c r="FI32" s="15">
        <v>0</v>
      </c>
      <c r="FJ32" s="15"/>
      <c r="FK32" s="15"/>
      <c r="FL32" s="10">
        <f t="shared" si="143"/>
        <v>0</v>
      </c>
      <c r="FM32" s="15">
        <f t="shared" si="188"/>
        <v>0.5</v>
      </c>
      <c r="FN32" s="15"/>
      <c r="FO32" s="15"/>
      <c r="FP32" s="15">
        <v>0.5</v>
      </c>
      <c r="FQ32" s="15"/>
      <c r="FR32" s="15"/>
      <c r="FS32" s="10">
        <f t="shared" si="145"/>
        <v>9.0909090909090917</v>
      </c>
      <c r="FT32" s="15">
        <f t="shared" si="189"/>
        <v>1</v>
      </c>
      <c r="FU32" s="15"/>
      <c r="FV32" s="15"/>
      <c r="FW32" s="15">
        <v>1</v>
      </c>
      <c r="FX32" s="15"/>
      <c r="FY32" s="15"/>
      <c r="FZ32" s="10">
        <f t="shared" si="147"/>
        <v>18.181818181818183</v>
      </c>
      <c r="GA32" s="15">
        <f t="shared" si="190"/>
        <v>5.5</v>
      </c>
      <c r="GB32" s="15"/>
      <c r="GC32" s="15"/>
      <c r="GD32" s="15">
        <v>5.5</v>
      </c>
      <c r="GE32" s="15"/>
      <c r="GF32" s="15"/>
      <c r="GG32" s="10">
        <f t="shared" si="149"/>
        <v>100</v>
      </c>
      <c r="GH32" s="15">
        <f t="shared" si="182"/>
        <v>31.9</v>
      </c>
      <c r="GI32" s="14"/>
      <c r="GJ32" s="31"/>
      <c r="GK32" s="31">
        <v>31.9</v>
      </c>
      <c r="GL32" s="31"/>
      <c r="GM32" s="31"/>
      <c r="GN32" s="72">
        <f t="shared" si="156"/>
        <v>0</v>
      </c>
      <c r="GO32" s="31"/>
      <c r="GP32" s="31"/>
      <c r="GQ32" s="31"/>
      <c r="GR32" s="31"/>
      <c r="GS32" s="31"/>
      <c r="GT32" s="19">
        <f t="shared" si="157"/>
        <v>0</v>
      </c>
      <c r="GU32" s="72">
        <f t="shared" si="158"/>
        <v>10.3</v>
      </c>
      <c r="GV32" s="31"/>
      <c r="GW32" s="31"/>
      <c r="GX32" s="31">
        <f>3.1+7.2</f>
        <v>10.3</v>
      </c>
      <c r="GY32" s="31"/>
      <c r="GZ32" s="31"/>
      <c r="HA32" s="58">
        <f t="shared" si="152"/>
        <v>32.288401253918494</v>
      </c>
      <c r="HB32" s="72">
        <f t="shared" si="159"/>
        <v>31.9</v>
      </c>
      <c r="HC32" s="31"/>
      <c r="HD32" s="31"/>
      <c r="HE32" s="31">
        <v>31.9</v>
      </c>
      <c r="HF32" s="31"/>
      <c r="HG32" s="31"/>
      <c r="HH32" s="59">
        <f t="shared" si="154"/>
        <v>100</v>
      </c>
      <c r="HI32" s="16">
        <f t="shared" si="183"/>
        <v>58</v>
      </c>
      <c r="HJ32" s="14"/>
      <c r="HK32" s="31"/>
      <c r="HL32" s="31">
        <f>50.5+7.5</f>
        <v>58</v>
      </c>
      <c r="HM32" s="31"/>
      <c r="HN32" s="31"/>
      <c r="HO32" s="73">
        <f t="shared" si="160"/>
        <v>0</v>
      </c>
      <c r="HP32" s="31"/>
      <c r="HQ32" s="31"/>
      <c r="HR32" s="31">
        <v>0</v>
      </c>
      <c r="HS32" s="31"/>
      <c r="HT32" s="31"/>
      <c r="HU32" s="59">
        <f t="shared" si="161"/>
        <v>0</v>
      </c>
      <c r="HV32" s="92"/>
      <c r="HW32" s="92"/>
      <c r="HX32" s="92"/>
      <c r="HY32" s="92"/>
      <c r="HZ32" s="92"/>
      <c r="IA32" s="92"/>
      <c r="IB32" s="92"/>
      <c r="IC32" s="92"/>
      <c r="ID32" s="92"/>
      <c r="IE32" s="92"/>
      <c r="IF32" s="92"/>
      <c r="IG32" s="92"/>
      <c r="IH32" s="92"/>
    </row>
    <row r="33" spans="2:242" s="57" customFormat="1" ht="56.25" customHeight="1">
      <c r="B33" s="31">
        <v>14</v>
      </c>
      <c r="C33" s="31" t="s">
        <v>85</v>
      </c>
      <c r="D33" s="15">
        <f t="shared" si="162"/>
        <v>6</v>
      </c>
      <c r="E33" s="15"/>
      <c r="F33" s="15"/>
      <c r="G33" s="15">
        <v>6</v>
      </c>
      <c r="H33" s="15"/>
      <c r="I33" s="15"/>
      <c r="J33" s="29" t="e">
        <f>D33/#REF!*100</f>
        <v>#REF!</v>
      </c>
      <c r="K33" s="15">
        <f t="shared" si="184"/>
        <v>17.600000000000001</v>
      </c>
      <c r="L33" s="15"/>
      <c r="M33" s="15"/>
      <c r="N33" s="15">
        <v>17.600000000000001</v>
      </c>
      <c r="O33" s="15"/>
      <c r="P33" s="15"/>
      <c r="Q33" s="15">
        <f t="shared" si="163"/>
        <v>0</v>
      </c>
      <c r="R33" s="15"/>
      <c r="S33" s="15"/>
      <c r="T33" s="15"/>
      <c r="U33" s="15"/>
      <c r="V33" s="15"/>
      <c r="W33" s="29">
        <f t="shared" si="107"/>
        <v>0</v>
      </c>
      <c r="X33" s="15">
        <f t="shared" si="164"/>
        <v>3</v>
      </c>
      <c r="Y33" s="15"/>
      <c r="Z33" s="15"/>
      <c r="AA33" s="15">
        <v>3</v>
      </c>
      <c r="AB33" s="15"/>
      <c r="AC33" s="15"/>
      <c r="AD33" s="10">
        <f t="shared" si="109"/>
        <v>17.045454545454543</v>
      </c>
      <c r="AE33" s="15">
        <f t="shared" si="165"/>
        <v>3</v>
      </c>
      <c r="AF33" s="15"/>
      <c r="AG33" s="15"/>
      <c r="AH33" s="15">
        <v>3</v>
      </c>
      <c r="AI33" s="15"/>
      <c r="AJ33" s="15"/>
      <c r="AK33" s="10">
        <f t="shared" si="111"/>
        <v>17.045454545454543</v>
      </c>
      <c r="AL33" s="15">
        <f t="shared" si="166"/>
        <v>17.600000000000001</v>
      </c>
      <c r="AM33" s="15"/>
      <c r="AN33" s="15"/>
      <c r="AO33" s="15">
        <v>17.600000000000001</v>
      </c>
      <c r="AP33" s="15"/>
      <c r="AQ33" s="15"/>
      <c r="AR33" s="10">
        <f t="shared" si="113"/>
        <v>100</v>
      </c>
      <c r="AS33" s="15">
        <f t="shared" si="185"/>
        <v>15</v>
      </c>
      <c r="AT33" s="15"/>
      <c r="AU33" s="15"/>
      <c r="AV33" s="15">
        <v>15</v>
      </c>
      <c r="AW33" s="15"/>
      <c r="AX33" s="15"/>
      <c r="AY33" s="15">
        <f t="shared" si="167"/>
        <v>0</v>
      </c>
      <c r="AZ33" s="15"/>
      <c r="BA33" s="15"/>
      <c r="BB33" s="15"/>
      <c r="BC33" s="15"/>
      <c r="BD33" s="15"/>
      <c r="BE33" s="29">
        <f t="shared" si="115"/>
        <v>0</v>
      </c>
      <c r="BF33" s="15">
        <f t="shared" si="168"/>
        <v>3</v>
      </c>
      <c r="BG33" s="15"/>
      <c r="BH33" s="15"/>
      <c r="BI33" s="15">
        <v>3</v>
      </c>
      <c r="BJ33" s="15"/>
      <c r="BK33" s="15"/>
      <c r="BL33" s="10">
        <f t="shared" si="117"/>
        <v>20</v>
      </c>
      <c r="BM33" s="15">
        <f t="shared" si="169"/>
        <v>3</v>
      </c>
      <c r="BN33" s="15"/>
      <c r="BO33" s="15"/>
      <c r="BP33" s="15">
        <v>3</v>
      </c>
      <c r="BQ33" s="15"/>
      <c r="BR33" s="15"/>
      <c r="BS33" s="10">
        <f t="shared" si="119"/>
        <v>20</v>
      </c>
      <c r="BT33" s="15">
        <f t="shared" si="170"/>
        <v>0</v>
      </c>
      <c r="BU33" s="15"/>
      <c r="BV33" s="15"/>
      <c r="BW33" s="15">
        <v>0</v>
      </c>
      <c r="BX33" s="15"/>
      <c r="BY33" s="15"/>
      <c r="BZ33" s="10">
        <f t="shared" si="121"/>
        <v>0</v>
      </c>
      <c r="CA33" s="15">
        <f t="shared" si="171"/>
        <v>0</v>
      </c>
      <c r="CB33" s="15"/>
      <c r="CC33" s="15"/>
      <c r="CD33" s="15">
        <v>0</v>
      </c>
      <c r="CE33" s="15"/>
      <c r="CF33" s="15"/>
      <c r="CG33" s="10">
        <f t="shared" si="123"/>
        <v>0</v>
      </c>
      <c r="CH33" s="15">
        <f t="shared" si="172"/>
        <v>2.8</v>
      </c>
      <c r="CI33" s="15"/>
      <c r="CJ33" s="15"/>
      <c r="CK33" s="15">
        <v>2.8</v>
      </c>
      <c r="CL33" s="15"/>
      <c r="CM33" s="15"/>
      <c r="CN33" s="10">
        <f t="shared" si="125"/>
        <v>18.666666666666664</v>
      </c>
      <c r="CO33" s="15">
        <f t="shared" si="173"/>
        <v>12.3</v>
      </c>
      <c r="CP33" s="15"/>
      <c r="CQ33" s="15"/>
      <c r="CR33" s="15">
        <v>12.3</v>
      </c>
      <c r="CS33" s="15"/>
      <c r="CT33" s="15"/>
      <c r="CU33" s="10">
        <f t="shared" si="127"/>
        <v>82</v>
      </c>
      <c r="CV33" s="15">
        <f t="shared" si="186"/>
        <v>15</v>
      </c>
      <c r="CW33" s="15"/>
      <c r="CX33" s="15"/>
      <c r="CY33" s="15">
        <v>15</v>
      </c>
      <c r="CZ33" s="15"/>
      <c r="DA33" s="15"/>
      <c r="DB33" s="15">
        <f t="shared" si="174"/>
        <v>1.8</v>
      </c>
      <c r="DC33" s="15"/>
      <c r="DD33" s="15"/>
      <c r="DE33" s="15">
        <v>1.8</v>
      </c>
      <c r="DF33" s="15"/>
      <c r="DG33" s="15"/>
      <c r="DH33" s="10">
        <f t="shared" si="129"/>
        <v>12.000000000000002</v>
      </c>
      <c r="DI33" s="15">
        <f t="shared" si="175"/>
        <v>5.0999999999999996</v>
      </c>
      <c r="DJ33" s="15"/>
      <c r="DK33" s="15"/>
      <c r="DL33" s="15">
        <v>5.0999999999999996</v>
      </c>
      <c r="DM33" s="15"/>
      <c r="DN33" s="15"/>
      <c r="DO33" s="10">
        <f t="shared" si="131"/>
        <v>34</v>
      </c>
      <c r="DP33" s="15">
        <f t="shared" si="176"/>
        <v>7.1</v>
      </c>
      <c r="DQ33" s="15"/>
      <c r="DR33" s="15"/>
      <c r="DS33" s="15">
        <v>7.1</v>
      </c>
      <c r="DT33" s="15"/>
      <c r="DU33" s="15"/>
      <c r="DV33" s="10">
        <f t="shared" si="133"/>
        <v>47.333333333333336</v>
      </c>
      <c r="DW33" s="15">
        <f t="shared" si="177"/>
        <v>7.1</v>
      </c>
      <c r="DX33" s="15"/>
      <c r="DY33" s="15"/>
      <c r="DZ33" s="15">
        <v>7.1</v>
      </c>
      <c r="EA33" s="15"/>
      <c r="EB33" s="15"/>
      <c r="EC33" s="10">
        <f t="shared" si="135"/>
        <v>47.333333333333336</v>
      </c>
      <c r="ED33" s="10">
        <v>5</v>
      </c>
      <c r="EE33" s="15">
        <f t="shared" si="178"/>
        <v>63</v>
      </c>
      <c r="EF33" s="15"/>
      <c r="EG33" s="15"/>
      <c r="EH33" s="15">
        <v>63</v>
      </c>
      <c r="EI33" s="15"/>
      <c r="EJ33" s="15"/>
      <c r="EK33" s="15">
        <f t="shared" si="179"/>
        <v>1.8</v>
      </c>
      <c r="EL33" s="15"/>
      <c r="EM33" s="15"/>
      <c r="EN33" s="15">
        <v>1.8</v>
      </c>
      <c r="EO33" s="15"/>
      <c r="EP33" s="15"/>
      <c r="EQ33" s="10">
        <f t="shared" si="137"/>
        <v>2.8571428571428572</v>
      </c>
      <c r="ER33" s="15">
        <f t="shared" si="180"/>
        <v>5.0999999999999996</v>
      </c>
      <c r="ES33" s="15"/>
      <c r="ET33" s="15"/>
      <c r="EU33" s="15">
        <v>5.0999999999999996</v>
      </c>
      <c r="EV33" s="15"/>
      <c r="EW33" s="15"/>
      <c r="EX33" s="10">
        <f t="shared" si="139"/>
        <v>8.0952380952380949</v>
      </c>
      <c r="EY33" s="15">
        <f t="shared" si="181"/>
        <v>7.1</v>
      </c>
      <c r="EZ33" s="15"/>
      <c r="FA33" s="15"/>
      <c r="FB33" s="15">
        <v>7.1</v>
      </c>
      <c r="FC33" s="15"/>
      <c r="FD33" s="15"/>
      <c r="FE33" s="10">
        <f t="shared" si="141"/>
        <v>11.269841269841269</v>
      </c>
      <c r="FF33" s="15">
        <f t="shared" si="187"/>
        <v>0</v>
      </c>
      <c r="FG33" s="15"/>
      <c r="FH33" s="15"/>
      <c r="FI33" s="15">
        <v>0</v>
      </c>
      <c r="FJ33" s="15"/>
      <c r="FK33" s="15"/>
      <c r="FL33" s="10">
        <f t="shared" si="143"/>
        <v>0</v>
      </c>
      <c r="FM33" s="15">
        <f t="shared" si="188"/>
        <v>0</v>
      </c>
      <c r="FN33" s="15"/>
      <c r="FO33" s="15"/>
      <c r="FP33" s="15">
        <v>0</v>
      </c>
      <c r="FQ33" s="15"/>
      <c r="FR33" s="15"/>
      <c r="FS33" s="10">
        <f t="shared" si="145"/>
        <v>0</v>
      </c>
      <c r="FT33" s="15">
        <f t="shared" si="189"/>
        <v>54</v>
      </c>
      <c r="FU33" s="15"/>
      <c r="FV33" s="15"/>
      <c r="FW33" s="15">
        <v>54</v>
      </c>
      <c r="FX33" s="15"/>
      <c r="FY33" s="15"/>
      <c r="FZ33" s="10">
        <f t="shared" si="147"/>
        <v>85.714285714285708</v>
      </c>
      <c r="GA33" s="15">
        <f t="shared" si="190"/>
        <v>63</v>
      </c>
      <c r="GB33" s="15"/>
      <c r="GC33" s="15"/>
      <c r="GD33" s="15">
        <v>63</v>
      </c>
      <c r="GE33" s="15"/>
      <c r="GF33" s="15"/>
      <c r="GG33" s="10">
        <f t="shared" si="149"/>
        <v>100</v>
      </c>
      <c r="GH33" s="15">
        <f t="shared" si="182"/>
        <v>51.2</v>
      </c>
      <c r="GI33" s="14"/>
      <c r="GJ33" s="31"/>
      <c r="GK33" s="31">
        <v>51.2</v>
      </c>
      <c r="GL33" s="31"/>
      <c r="GM33" s="31"/>
      <c r="GN33" s="72">
        <f t="shared" si="156"/>
        <v>0</v>
      </c>
      <c r="GO33" s="31"/>
      <c r="GP33" s="31"/>
      <c r="GQ33" s="31"/>
      <c r="GR33" s="31"/>
      <c r="GS33" s="31"/>
      <c r="GT33" s="19">
        <f t="shared" si="157"/>
        <v>0</v>
      </c>
      <c r="GU33" s="72">
        <f t="shared" si="158"/>
        <v>37.6</v>
      </c>
      <c r="GV33" s="31"/>
      <c r="GW33" s="31"/>
      <c r="GX33" s="31">
        <f>30.4+7.2</f>
        <v>37.6</v>
      </c>
      <c r="GY33" s="31"/>
      <c r="GZ33" s="31"/>
      <c r="HA33" s="58">
        <f t="shared" si="152"/>
        <v>73.4375</v>
      </c>
      <c r="HB33" s="72">
        <f t="shared" si="159"/>
        <v>51.2</v>
      </c>
      <c r="HC33" s="31"/>
      <c r="HD33" s="31"/>
      <c r="HE33" s="31">
        <v>51.2</v>
      </c>
      <c r="HF33" s="31"/>
      <c r="HG33" s="31"/>
      <c r="HH33" s="59">
        <f t="shared" si="154"/>
        <v>100</v>
      </c>
      <c r="HI33" s="16">
        <f t="shared" si="183"/>
        <v>7.5</v>
      </c>
      <c r="HJ33" s="14"/>
      <c r="HK33" s="31"/>
      <c r="HL33" s="31">
        <v>7.5</v>
      </c>
      <c r="HM33" s="31"/>
      <c r="HN33" s="31"/>
      <c r="HO33" s="73">
        <f t="shared" si="160"/>
        <v>0</v>
      </c>
      <c r="HP33" s="31"/>
      <c r="HQ33" s="31"/>
      <c r="HR33" s="31">
        <v>0</v>
      </c>
      <c r="HS33" s="31"/>
      <c r="HT33" s="31"/>
      <c r="HU33" s="59">
        <f t="shared" si="161"/>
        <v>0</v>
      </c>
      <c r="HV33" s="92"/>
      <c r="HW33" s="92"/>
      <c r="HX33" s="92"/>
      <c r="HY33" s="92"/>
      <c r="HZ33" s="92"/>
      <c r="IA33" s="92"/>
      <c r="IB33" s="92"/>
      <c r="IC33" s="92"/>
      <c r="ID33" s="92"/>
      <c r="IE33" s="92"/>
      <c r="IF33" s="92"/>
      <c r="IG33" s="92"/>
      <c r="IH33" s="92"/>
    </row>
    <row r="34" spans="2:242" s="3" customFormat="1" ht="45.75" customHeight="1">
      <c r="B34" s="31">
        <v>15</v>
      </c>
      <c r="C34" s="31" t="s">
        <v>86</v>
      </c>
      <c r="D34" s="15">
        <f t="shared" si="162"/>
        <v>15.6</v>
      </c>
      <c r="E34" s="15"/>
      <c r="F34" s="15"/>
      <c r="G34" s="15">
        <v>15.6</v>
      </c>
      <c r="H34" s="15"/>
      <c r="I34" s="15"/>
      <c r="J34" s="29" t="e">
        <f>D34/#REF!*100</f>
        <v>#REF!</v>
      </c>
      <c r="K34" s="16">
        <f t="shared" si="184"/>
        <v>27.6</v>
      </c>
      <c r="L34" s="15"/>
      <c r="M34" s="15"/>
      <c r="N34" s="15">
        <v>27.6</v>
      </c>
      <c r="O34" s="15"/>
      <c r="P34" s="15"/>
      <c r="Q34" s="16">
        <f t="shared" si="163"/>
        <v>14.7</v>
      </c>
      <c r="R34" s="15"/>
      <c r="S34" s="15"/>
      <c r="T34" s="15">
        <v>14.7</v>
      </c>
      <c r="U34" s="15"/>
      <c r="V34" s="15"/>
      <c r="W34" s="30">
        <f t="shared" si="107"/>
        <v>53.260869565217384</v>
      </c>
      <c r="X34" s="16">
        <f t="shared" si="164"/>
        <v>27</v>
      </c>
      <c r="Y34" s="15"/>
      <c r="Z34" s="15"/>
      <c r="AA34" s="15">
        <v>27</v>
      </c>
      <c r="AB34" s="15"/>
      <c r="AC34" s="15"/>
      <c r="AD34" s="8">
        <f t="shared" si="109"/>
        <v>97.826086956521735</v>
      </c>
      <c r="AE34" s="16">
        <f t="shared" si="165"/>
        <v>27</v>
      </c>
      <c r="AF34" s="15"/>
      <c r="AG34" s="15"/>
      <c r="AH34" s="15">
        <v>27</v>
      </c>
      <c r="AI34" s="15"/>
      <c r="AJ34" s="15"/>
      <c r="AK34" s="8">
        <f t="shared" si="111"/>
        <v>97.826086956521735</v>
      </c>
      <c r="AL34" s="15">
        <f t="shared" si="166"/>
        <v>27.6</v>
      </c>
      <c r="AM34" s="15"/>
      <c r="AN34" s="15"/>
      <c r="AO34" s="15">
        <v>27.6</v>
      </c>
      <c r="AP34" s="15"/>
      <c r="AQ34" s="15"/>
      <c r="AR34" s="10">
        <f t="shared" si="113"/>
        <v>100</v>
      </c>
      <c r="AS34" s="15">
        <f t="shared" si="185"/>
        <v>34</v>
      </c>
      <c r="AT34" s="15"/>
      <c r="AU34" s="15"/>
      <c r="AV34" s="15">
        <v>34</v>
      </c>
      <c r="AW34" s="15"/>
      <c r="AX34" s="15"/>
      <c r="AY34" s="15">
        <f t="shared" si="167"/>
        <v>14.7</v>
      </c>
      <c r="AZ34" s="15"/>
      <c r="BA34" s="15"/>
      <c r="BB34" s="15">
        <v>14.7</v>
      </c>
      <c r="BC34" s="15"/>
      <c r="BD34" s="15"/>
      <c r="BE34" s="29">
        <f t="shared" si="115"/>
        <v>43.235294117647058</v>
      </c>
      <c r="BF34" s="15">
        <f t="shared" si="168"/>
        <v>27</v>
      </c>
      <c r="BG34" s="15"/>
      <c r="BH34" s="15"/>
      <c r="BI34" s="15">
        <v>27</v>
      </c>
      <c r="BJ34" s="15"/>
      <c r="BK34" s="15"/>
      <c r="BL34" s="10">
        <f t="shared" si="117"/>
        <v>79.411764705882348</v>
      </c>
      <c r="BM34" s="15">
        <f t="shared" si="169"/>
        <v>27</v>
      </c>
      <c r="BN34" s="15"/>
      <c r="BO34" s="15"/>
      <c r="BP34" s="15">
        <v>27</v>
      </c>
      <c r="BQ34" s="15"/>
      <c r="BR34" s="15"/>
      <c r="BS34" s="10">
        <f t="shared" si="119"/>
        <v>79.411764705882348</v>
      </c>
      <c r="BT34" s="15">
        <f t="shared" si="170"/>
        <v>0.6</v>
      </c>
      <c r="BU34" s="15"/>
      <c r="BV34" s="15"/>
      <c r="BW34" s="15">
        <v>0.6</v>
      </c>
      <c r="BX34" s="15"/>
      <c r="BY34" s="15"/>
      <c r="BZ34" s="10">
        <f t="shared" si="121"/>
        <v>1.7647058823529411</v>
      </c>
      <c r="CA34" s="15">
        <f t="shared" si="171"/>
        <v>3</v>
      </c>
      <c r="CB34" s="15"/>
      <c r="CC34" s="15"/>
      <c r="CD34" s="15">
        <v>3</v>
      </c>
      <c r="CE34" s="15"/>
      <c r="CF34" s="15"/>
      <c r="CG34" s="10">
        <f t="shared" si="123"/>
        <v>8.8235294117647065</v>
      </c>
      <c r="CH34" s="15">
        <f t="shared" si="172"/>
        <v>7.8</v>
      </c>
      <c r="CI34" s="15"/>
      <c r="CJ34" s="15"/>
      <c r="CK34" s="15">
        <v>7.8</v>
      </c>
      <c r="CL34" s="15"/>
      <c r="CM34" s="15"/>
      <c r="CN34" s="10">
        <f t="shared" si="125"/>
        <v>22.941176470588236</v>
      </c>
      <c r="CO34" s="15">
        <f t="shared" si="173"/>
        <v>7.8</v>
      </c>
      <c r="CP34" s="15"/>
      <c r="CQ34" s="15"/>
      <c r="CR34" s="15">
        <v>7.8</v>
      </c>
      <c r="CS34" s="15"/>
      <c r="CT34" s="15"/>
      <c r="CU34" s="10">
        <f t="shared" si="127"/>
        <v>22.941176470588236</v>
      </c>
      <c r="CV34" s="15">
        <f t="shared" si="186"/>
        <v>34</v>
      </c>
      <c r="CW34" s="15"/>
      <c r="CX34" s="15"/>
      <c r="CY34" s="15">
        <v>34</v>
      </c>
      <c r="CZ34" s="15"/>
      <c r="DA34" s="15"/>
      <c r="DB34" s="15">
        <f t="shared" si="174"/>
        <v>1.3</v>
      </c>
      <c r="DC34" s="15"/>
      <c r="DD34" s="15"/>
      <c r="DE34" s="15">
        <v>1.3</v>
      </c>
      <c r="DF34" s="15"/>
      <c r="DG34" s="15"/>
      <c r="DH34" s="10">
        <f t="shared" si="129"/>
        <v>3.8235294117647061</v>
      </c>
      <c r="DI34" s="15">
        <f t="shared" si="175"/>
        <v>3</v>
      </c>
      <c r="DJ34" s="15"/>
      <c r="DK34" s="15"/>
      <c r="DL34" s="15">
        <v>3</v>
      </c>
      <c r="DM34" s="15"/>
      <c r="DN34" s="15"/>
      <c r="DO34" s="10">
        <f t="shared" si="131"/>
        <v>8.8235294117647065</v>
      </c>
      <c r="DP34" s="15">
        <f t="shared" si="176"/>
        <v>7.2</v>
      </c>
      <c r="DQ34" s="15"/>
      <c r="DR34" s="15"/>
      <c r="DS34" s="15">
        <v>7.2</v>
      </c>
      <c r="DT34" s="15"/>
      <c r="DU34" s="15"/>
      <c r="DV34" s="10">
        <f t="shared" si="133"/>
        <v>21.176470588235293</v>
      </c>
      <c r="DW34" s="15">
        <f t="shared" si="177"/>
        <v>7.2</v>
      </c>
      <c r="DX34" s="15"/>
      <c r="DY34" s="15"/>
      <c r="DZ34" s="15">
        <v>7.2</v>
      </c>
      <c r="EA34" s="15"/>
      <c r="EB34" s="15"/>
      <c r="EC34" s="10">
        <f t="shared" si="135"/>
        <v>21.176470588235293</v>
      </c>
      <c r="ED34" s="13">
        <v>0</v>
      </c>
      <c r="EE34" s="15">
        <f t="shared" si="178"/>
        <v>10</v>
      </c>
      <c r="EF34" s="15"/>
      <c r="EG34" s="15"/>
      <c r="EH34" s="15">
        <v>10</v>
      </c>
      <c r="EI34" s="15"/>
      <c r="EJ34" s="15"/>
      <c r="EK34" s="15">
        <f t="shared" si="179"/>
        <v>1.3</v>
      </c>
      <c r="EL34" s="15"/>
      <c r="EM34" s="15"/>
      <c r="EN34" s="15">
        <v>1.3</v>
      </c>
      <c r="EO34" s="15"/>
      <c r="EP34" s="15"/>
      <c r="EQ34" s="10">
        <f t="shared" si="137"/>
        <v>13</v>
      </c>
      <c r="ER34" s="15">
        <f t="shared" si="180"/>
        <v>3</v>
      </c>
      <c r="ES34" s="15"/>
      <c r="ET34" s="15"/>
      <c r="EU34" s="15">
        <v>3</v>
      </c>
      <c r="EV34" s="15"/>
      <c r="EW34" s="15"/>
      <c r="EX34" s="10">
        <f t="shared" si="139"/>
        <v>30</v>
      </c>
      <c r="EY34" s="15">
        <f t="shared" si="181"/>
        <v>7.2</v>
      </c>
      <c r="EZ34" s="15"/>
      <c r="FA34" s="15"/>
      <c r="FB34" s="15">
        <v>7.2</v>
      </c>
      <c r="FC34" s="15"/>
      <c r="FD34" s="15"/>
      <c r="FE34" s="10">
        <f t="shared" si="141"/>
        <v>72</v>
      </c>
      <c r="FF34" s="15">
        <f t="shared" si="187"/>
        <v>1.4</v>
      </c>
      <c r="FG34" s="15"/>
      <c r="FH34" s="15"/>
      <c r="FI34" s="15">
        <v>1.4</v>
      </c>
      <c r="FJ34" s="15"/>
      <c r="FK34" s="15"/>
      <c r="FL34" s="10">
        <f t="shared" si="143"/>
        <v>13.999999999999998</v>
      </c>
      <c r="FM34" s="15">
        <f t="shared" si="188"/>
        <v>1.4</v>
      </c>
      <c r="FN34" s="15"/>
      <c r="FO34" s="15"/>
      <c r="FP34" s="15">
        <v>1.4</v>
      </c>
      <c r="FQ34" s="15"/>
      <c r="FR34" s="15"/>
      <c r="FS34" s="10">
        <f t="shared" si="145"/>
        <v>13.999999999999998</v>
      </c>
      <c r="FT34" s="15">
        <f t="shared" si="189"/>
        <v>3.6</v>
      </c>
      <c r="FU34" s="15"/>
      <c r="FV34" s="15"/>
      <c r="FW34" s="15">
        <v>3.6</v>
      </c>
      <c r="FX34" s="15"/>
      <c r="FY34" s="15"/>
      <c r="FZ34" s="10">
        <f t="shared" si="147"/>
        <v>36</v>
      </c>
      <c r="GA34" s="15">
        <f t="shared" si="190"/>
        <v>6.7</v>
      </c>
      <c r="GB34" s="15"/>
      <c r="GC34" s="15"/>
      <c r="GD34" s="15">
        <v>6.7</v>
      </c>
      <c r="GE34" s="15"/>
      <c r="GF34" s="15"/>
      <c r="GG34" s="10">
        <f t="shared" si="149"/>
        <v>67</v>
      </c>
      <c r="GH34" s="15">
        <f t="shared" si="182"/>
        <v>28.9</v>
      </c>
      <c r="GI34" s="14"/>
      <c r="GJ34" s="31"/>
      <c r="GK34" s="31">
        <v>28.9</v>
      </c>
      <c r="GL34" s="31"/>
      <c r="GM34" s="31"/>
      <c r="GN34" s="72">
        <f t="shared" si="156"/>
        <v>0</v>
      </c>
      <c r="GO34" s="31"/>
      <c r="GP34" s="31"/>
      <c r="GQ34" s="31"/>
      <c r="GR34" s="31"/>
      <c r="GS34" s="31"/>
      <c r="GT34" s="19">
        <f t="shared" si="157"/>
        <v>0</v>
      </c>
      <c r="GU34" s="72">
        <f t="shared" si="158"/>
        <v>14</v>
      </c>
      <c r="GV34" s="31"/>
      <c r="GW34" s="31"/>
      <c r="GX34" s="31">
        <f>6.8+7.2</f>
        <v>14</v>
      </c>
      <c r="GY34" s="31"/>
      <c r="GZ34" s="31"/>
      <c r="HA34" s="58">
        <f t="shared" si="152"/>
        <v>48.44290657439447</v>
      </c>
      <c r="HB34" s="72">
        <f t="shared" si="159"/>
        <v>28.9</v>
      </c>
      <c r="HC34" s="31"/>
      <c r="HD34" s="31"/>
      <c r="HE34" s="31">
        <v>28.9</v>
      </c>
      <c r="HF34" s="31"/>
      <c r="HG34" s="31"/>
      <c r="HH34" s="12">
        <f t="shared" si="154"/>
        <v>100</v>
      </c>
      <c r="HI34" s="16">
        <f t="shared" si="183"/>
        <v>13.2</v>
      </c>
      <c r="HJ34" s="14"/>
      <c r="HK34" s="31"/>
      <c r="HL34" s="31">
        <v>13.2</v>
      </c>
      <c r="HM34" s="31"/>
      <c r="HN34" s="31"/>
      <c r="HO34" s="73">
        <f t="shared" si="160"/>
        <v>0.7</v>
      </c>
      <c r="HP34" s="31"/>
      <c r="HQ34" s="31"/>
      <c r="HR34" s="31">
        <v>0.7</v>
      </c>
      <c r="HS34" s="31"/>
      <c r="HT34" s="31"/>
      <c r="HU34" s="12">
        <f>HO34/HI34*100</f>
        <v>5.3030303030303028</v>
      </c>
      <c r="HV34" s="76"/>
      <c r="HW34" s="76"/>
      <c r="HX34" s="76"/>
      <c r="HY34" s="76"/>
      <c r="HZ34" s="76"/>
      <c r="IA34" s="76"/>
      <c r="IB34" s="76"/>
      <c r="IC34" s="76"/>
      <c r="ID34" s="76"/>
      <c r="IE34" s="76"/>
      <c r="IF34" s="76"/>
      <c r="IG34" s="76"/>
      <c r="IH34" s="76"/>
    </row>
    <row r="35" spans="2:242" s="3" customFormat="1" ht="52.5" customHeight="1">
      <c r="B35" s="31">
        <v>16</v>
      </c>
      <c r="C35" s="31" t="s">
        <v>87</v>
      </c>
      <c r="D35" s="15">
        <f t="shared" si="162"/>
        <v>4</v>
      </c>
      <c r="E35" s="15"/>
      <c r="F35" s="15"/>
      <c r="G35" s="15">
        <v>4</v>
      </c>
      <c r="H35" s="15"/>
      <c r="I35" s="15"/>
      <c r="J35" s="29" t="e">
        <f>D35/#REF!*100</f>
        <v>#REF!</v>
      </c>
      <c r="K35" s="16">
        <f t="shared" si="184"/>
        <v>260</v>
      </c>
      <c r="L35" s="15"/>
      <c r="M35" s="15"/>
      <c r="N35" s="15">
        <v>260</v>
      </c>
      <c r="O35" s="15"/>
      <c r="P35" s="15"/>
      <c r="Q35" s="16">
        <f t="shared" si="163"/>
        <v>172</v>
      </c>
      <c r="R35" s="15"/>
      <c r="S35" s="15"/>
      <c r="T35" s="15">
        <v>172</v>
      </c>
      <c r="U35" s="15"/>
      <c r="V35" s="15"/>
      <c r="W35" s="30">
        <f t="shared" si="107"/>
        <v>66.153846153846146</v>
      </c>
      <c r="X35" s="16">
        <f t="shared" si="164"/>
        <v>215</v>
      </c>
      <c r="Y35" s="15"/>
      <c r="Z35" s="15"/>
      <c r="AA35" s="15">
        <v>215</v>
      </c>
      <c r="AB35" s="15"/>
      <c r="AC35" s="15"/>
      <c r="AD35" s="8">
        <f t="shared" si="109"/>
        <v>82.692307692307693</v>
      </c>
      <c r="AE35" s="16">
        <f t="shared" si="165"/>
        <v>215</v>
      </c>
      <c r="AF35" s="15"/>
      <c r="AG35" s="15"/>
      <c r="AH35" s="15">
        <v>215</v>
      </c>
      <c r="AI35" s="15"/>
      <c r="AJ35" s="15"/>
      <c r="AK35" s="8">
        <f t="shared" si="111"/>
        <v>82.692307692307693</v>
      </c>
      <c r="AL35" s="15">
        <f t="shared" si="166"/>
        <v>217</v>
      </c>
      <c r="AM35" s="15"/>
      <c r="AN35" s="15"/>
      <c r="AO35" s="15">
        <v>217</v>
      </c>
      <c r="AP35" s="15"/>
      <c r="AQ35" s="15"/>
      <c r="AR35" s="10">
        <f t="shared" si="113"/>
        <v>83.461538461538467</v>
      </c>
      <c r="AS35" s="15">
        <f t="shared" si="185"/>
        <v>55</v>
      </c>
      <c r="AT35" s="15"/>
      <c r="AU35" s="15"/>
      <c r="AV35" s="15">
        <v>55</v>
      </c>
      <c r="AW35" s="15"/>
      <c r="AX35" s="15"/>
      <c r="AY35" s="15">
        <f t="shared" si="167"/>
        <v>172</v>
      </c>
      <c r="AZ35" s="15"/>
      <c r="BA35" s="15"/>
      <c r="BB35" s="15">
        <v>172</v>
      </c>
      <c r="BC35" s="15"/>
      <c r="BD35" s="15"/>
      <c r="BE35" s="29">
        <f t="shared" si="115"/>
        <v>312.72727272727275</v>
      </c>
      <c r="BF35" s="15">
        <f t="shared" si="168"/>
        <v>215</v>
      </c>
      <c r="BG35" s="15"/>
      <c r="BH35" s="15"/>
      <c r="BI35" s="15">
        <v>215</v>
      </c>
      <c r="BJ35" s="15"/>
      <c r="BK35" s="15"/>
      <c r="BL35" s="10">
        <f t="shared" si="117"/>
        <v>390.90909090909093</v>
      </c>
      <c r="BM35" s="15">
        <f t="shared" si="169"/>
        <v>215</v>
      </c>
      <c r="BN35" s="15"/>
      <c r="BO35" s="15"/>
      <c r="BP35" s="15">
        <v>215</v>
      </c>
      <c r="BQ35" s="15"/>
      <c r="BR35" s="15"/>
      <c r="BS35" s="10">
        <f t="shared" si="119"/>
        <v>390.90909090909093</v>
      </c>
      <c r="BT35" s="15">
        <f t="shared" si="170"/>
        <v>8.9</v>
      </c>
      <c r="BU35" s="15"/>
      <c r="BV35" s="15"/>
      <c r="BW35" s="15">
        <v>8.9</v>
      </c>
      <c r="BX35" s="15"/>
      <c r="BY35" s="15"/>
      <c r="BZ35" s="10">
        <f t="shared" si="121"/>
        <v>16.181818181818183</v>
      </c>
      <c r="CA35" s="15">
        <f t="shared" si="171"/>
        <v>20.2</v>
      </c>
      <c r="CB35" s="15"/>
      <c r="CC35" s="15"/>
      <c r="CD35" s="15">
        <v>20.2</v>
      </c>
      <c r="CE35" s="15"/>
      <c r="CF35" s="15"/>
      <c r="CG35" s="10">
        <f t="shared" si="123"/>
        <v>36.727272727272727</v>
      </c>
      <c r="CH35" s="15">
        <f t="shared" si="172"/>
        <v>50.4</v>
      </c>
      <c r="CI35" s="15"/>
      <c r="CJ35" s="15"/>
      <c r="CK35" s="15">
        <v>50.4</v>
      </c>
      <c r="CL35" s="15"/>
      <c r="CM35" s="15"/>
      <c r="CN35" s="10">
        <f t="shared" si="125"/>
        <v>91.63636363636364</v>
      </c>
      <c r="CO35" s="15">
        <f t="shared" si="173"/>
        <v>50.4</v>
      </c>
      <c r="CP35" s="15"/>
      <c r="CQ35" s="15"/>
      <c r="CR35" s="15">
        <v>50.4</v>
      </c>
      <c r="CS35" s="15"/>
      <c r="CT35" s="15"/>
      <c r="CU35" s="10">
        <f t="shared" si="127"/>
        <v>91.63636363636364</v>
      </c>
      <c r="CV35" s="15">
        <f t="shared" si="186"/>
        <v>59</v>
      </c>
      <c r="CW35" s="15"/>
      <c r="CX35" s="15"/>
      <c r="CY35" s="15">
        <v>59</v>
      </c>
      <c r="CZ35" s="15"/>
      <c r="DA35" s="15"/>
      <c r="DB35" s="15">
        <f t="shared" si="174"/>
        <v>19.100000000000001</v>
      </c>
      <c r="DC35" s="15"/>
      <c r="DD35" s="15"/>
      <c r="DE35" s="15">
        <v>19.100000000000001</v>
      </c>
      <c r="DF35" s="15"/>
      <c r="DG35" s="15"/>
      <c r="DH35" s="10">
        <f t="shared" si="129"/>
        <v>32.372881355932201</v>
      </c>
      <c r="DI35" s="15">
        <f t="shared" si="175"/>
        <v>20.8</v>
      </c>
      <c r="DJ35" s="15"/>
      <c r="DK35" s="15"/>
      <c r="DL35" s="15">
        <v>20.8</v>
      </c>
      <c r="DM35" s="15"/>
      <c r="DN35" s="15"/>
      <c r="DO35" s="10">
        <f t="shared" si="131"/>
        <v>35.254237288135592</v>
      </c>
      <c r="DP35" s="15">
        <f t="shared" si="176"/>
        <v>49.6</v>
      </c>
      <c r="DQ35" s="15"/>
      <c r="DR35" s="15"/>
      <c r="DS35" s="15">
        <v>49.6</v>
      </c>
      <c r="DT35" s="15"/>
      <c r="DU35" s="15"/>
      <c r="DV35" s="10">
        <f t="shared" si="133"/>
        <v>84.067796610169495</v>
      </c>
      <c r="DW35" s="15">
        <f t="shared" si="177"/>
        <v>59</v>
      </c>
      <c r="DX35" s="15"/>
      <c r="DY35" s="15"/>
      <c r="DZ35" s="15">
        <v>59</v>
      </c>
      <c r="EA35" s="15"/>
      <c r="EB35" s="15"/>
      <c r="EC35" s="10">
        <f t="shared" si="135"/>
        <v>100</v>
      </c>
      <c r="ED35" s="13">
        <v>0</v>
      </c>
      <c r="EE35" s="15">
        <f t="shared" si="178"/>
        <v>107.3</v>
      </c>
      <c r="EF35" s="15"/>
      <c r="EG35" s="15"/>
      <c r="EH35" s="15">
        <v>107.3</v>
      </c>
      <c r="EI35" s="15"/>
      <c r="EJ35" s="15"/>
      <c r="EK35" s="15">
        <f t="shared" si="179"/>
        <v>19.100000000000001</v>
      </c>
      <c r="EL35" s="15"/>
      <c r="EM35" s="15"/>
      <c r="EN35" s="15">
        <v>19.100000000000001</v>
      </c>
      <c r="EO35" s="15"/>
      <c r="EP35" s="15"/>
      <c r="EQ35" s="10">
        <f t="shared" si="137"/>
        <v>17.800559179869527</v>
      </c>
      <c r="ER35" s="15">
        <f t="shared" si="180"/>
        <v>20.8</v>
      </c>
      <c r="ES35" s="15"/>
      <c r="ET35" s="15"/>
      <c r="EU35" s="15">
        <v>20.8</v>
      </c>
      <c r="EV35" s="15"/>
      <c r="EW35" s="15"/>
      <c r="EX35" s="10">
        <f t="shared" si="139"/>
        <v>19.384902143522833</v>
      </c>
      <c r="EY35" s="15">
        <f t="shared" si="181"/>
        <v>49.6</v>
      </c>
      <c r="EZ35" s="15"/>
      <c r="FA35" s="15"/>
      <c r="FB35" s="15">
        <v>49.6</v>
      </c>
      <c r="FC35" s="15"/>
      <c r="FD35" s="15"/>
      <c r="FE35" s="10">
        <f t="shared" si="141"/>
        <v>46.225535880708293</v>
      </c>
      <c r="FF35" s="15">
        <v>10.4</v>
      </c>
      <c r="FG35" s="15"/>
      <c r="FH35" s="15"/>
      <c r="FI35" s="15">
        <v>10.4</v>
      </c>
      <c r="FJ35" s="15"/>
      <c r="FK35" s="15"/>
      <c r="FL35" s="10">
        <f t="shared" si="143"/>
        <v>9.6924510717614165</v>
      </c>
      <c r="FM35" s="15">
        <f t="shared" si="188"/>
        <v>18.3</v>
      </c>
      <c r="FN35" s="15"/>
      <c r="FO35" s="15"/>
      <c r="FP35" s="15">
        <v>18.3</v>
      </c>
      <c r="FQ35" s="15"/>
      <c r="FR35" s="15"/>
      <c r="FS35" s="10">
        <f t="shared" si="145"/>
        <v>17.054986020503264</v>
      </c>
      <c r="FT35" s="15">
        <f t="shared" si="189"/>
        <v>70.8</v>
      </c>
      <c r="FU35" s="15"/>
      <c r="FV35" s="15"/>
      <c r="FW35" s="15">
        <v>70.8</v>
      </c>
      <c r="FX35" s="15"/>
      <c r="FY35" s="15"/>
      <c r="FZ35" s="10">
        <f t="shared" si="147"/>
        <v>65.983224603914266</v>
      </c>
      <c r="GA35" s="15">
        <f t="shared" si="190"/>
        <v>107.3</v>
      </c>
      <c r="GB35" s="15"/>
      <c r="GC35" s="15"/>
      <c r="GD35" s="15">
        <v>107.3</v>
      </c>
      <c r="GE35" s="15"/>
      <c r="GF35" s="15"/>
      <c r="GG35" s="10">
        <f t="shared" si="149"/>
        <v>100</v>
      </c>
      <c r="GH35" s="15">
        <f t="shared" si="182"/>
        <v>44.2</v>
      </c>
      <c r="GI35" s="14"/>
      <c r="GJ35" s="31"/>
      <c r="GK35" s="31">
        <v>44.2</v>
      </c>
      <c r="GL35" s="31"/>
      <c r="GM35" s="31"/>
      <c r="GN35" s="72">
        <f t="shared" si="156"/>
        <v>0</v>
      </c>
      <c r="GO35" s="31"/>
      <c r="GP35" s="31"/>
      <c r="GQ35" s="31"/>
      <c r="GR35" s="31"/>
      <c r="GS35" s="31"/>
      <c r="GT35" s="19">
        <f t="shared" si="157"/>
        <v>0</v>
      </c>
      <c r="GU35" s="72">
        <f t="shared" si="158"/>
        <v>32.6</v>
      </c>
      <c r="GV35" s="31"/>
      <c r="GW35" s="31"/>
      <c r="GX35" s="31">
        <f>25.4+7.2</f>
        <v>32.6</v>
      </c>
      <c r="GY35" s="31"/>
      <c r="GZ35" s="31"/>
      <c r="HA35" s="58">
        <f t="shared" si="152"/>
        <v>73.755656108597279</v>
      </c>
      <c r="HB35" s="72">
        <f t="shared" si="159"/>
        <v>44.2</v>
      </c>
      <c r="HC35" s="31"/>
      <c r="HD35" s="31"/>
      <c r="HE35" s="31">
        <v>44.2</v>
      </c>
      <c r="HF35" s="31"/>
      <c r="HG35" s="31"/>
      <c r="HH35" s="12">
        <f t="shared" si="154"/>
        <v>100</v>
      </c>
      <c r="HI35" s="16">
        <f t="shared" si="183"/>
        <v>39.799999999999997</v>
      </c>
      <c r="HJ35" s="14"/>
      <c r="HK35" s="31"/>
      <c r="HL35" s="31">
        <v>39.799999999999997</v>
      </c>
      <c r="HM35" s="31"/>
      <c r="HN35" s="31"/>
      <c r="HO35" s="73">
        <f t="shared" si="160"/>
        <v>32.299999999999997</v>
      </c>
      <c r="HP35" s="31"/>
      <c r="HQ35" s="31"/>
      <c r="HR35" s="31">
        <v>32.299999999999997</v>
      </c>
      <c r="HS35" s="31"/>
      <c r="HT35" s="31"/>
      <c r="HU35" s="12">
        <f>HO35/HI35*100</f>
        <v>81.155778894472363</v>
      </c>
      <c r="HV35" s="76"/>
      <c r="HW35" s="76"/>
      <c r="HX35" s="76"/>
      <c r="HY35" s="76"/>
      <c r="HZ35" s="76"/>
      <c r="IA35" s="76"/>
      <c r="IB35" s="76"/>
      <c r="IC35" s="76"/>
      <c r="ID35" s="76"/>
      <c r="IE35" s="76"/>
      <c r="IF35" s="76"/>
      <c r="IG35" s="76"/>
      <c r="IH35" s="76"/>
    </row>
    <row r="36" spans="2:242" s="1" customFormat="1" ht="42" customHeight="1">
      <c r="B36" s="103" t="s">
        <v>0</v>
      </c>
      <c r="C36" s="103" t="s">
        <v>1</v>
      </c>
      <c r="D36" s="105" t="s">
        <v>2</v>
      </c>
      <c r="E36" s="105" t="s">
        <v>3</v>
      </c>
      <c r="F36" s="105"/>
      <c r="G36" s="105"/>
      <c r="H36" s="105"/>
      <c r="I36" s="105"/>
      <c r="J36" s="105" t="s">
        <v>4</v>
      </c>
      <c r="K36" s="104" t="s">
        <v>5</v>
      </c>
      <c r="L36" s="103" t="s">
        <v>3</v>
      </c>
      <c r="M36" s="103"/>
      <c r="N36" s="103"/>
      <c r="O36" s="103"/>
      <c r="P36" s="103"/>
      <c r="Q36" s="104" t="s">
        <v>6</v>
      </c>
      <c r="R36" s="103" t="s">
        <v>3</v>
      </c>
      <c r="S36" s="103"/>
      <c r="T36" s="103"/>
      <c r="U36" s="103"/>
      <c r="V36" s="103"/>
      <c r="W36" s="104" t="s">
        <v>7</v>
      </c>
      <c r="X36" s="104" t="s">
        <v>8</v>
      </c>
      <c r="Y36" s="103" t="s">
        <v>3</v>
      </c>
      <c r="Z36" s="103"/>
      <c r="AA36" s="103"/>
      <c r="AB36" s="103"/>
      <c r="AC36" s="103"/>
      <c r="AD36" s="104" t="s">
        <v>9</v>
      </c>
      <c r="AE36" s="104" t="s">
        <v>10</v>
      </c>
      <c r="AF36" s="103" t="s">
        <v>3</v>
      </c>
      <c r="AG36" s="103"/>
      <c r="AH36" s="103"/>
      <c r="AI36" s="103"/>
      <c r="AJ36" s="103"/>
      <c r="AK36" s="104" t="s">
        <v>11</v>
      </c>
      <c r="AL36" s="105" t="s">
        <v>12</v>
      </c>
      <c r="AM36" s="105" t="s">
        <v>3</v>
      </c>
      <c r="AN36" s="105"/>
      <c r="AO36" s="105"/>
      <c r="AP36" s="105"/>
      <c r="AQ36" s="105"/>
      <c r="AR36" s="105" t="s">
        <v>13</v>
      </c>
      <c r="AS36" s="105" t="s">
        <v>14</v>
      </c>
      <c r="AT36" s="105" t="s">
        <v>3</v>
      </c>
      <c r="AU36" s="105"/>
      <c r="AV36" s="105"/>
      <c r="AW36" s="105"/>
      <c r="AX36" s="105"/>
      <c r="AY36" s="105" t="s">
        <v>6</v>
      </c>
      <c r="AZ36" s="105" t="s">
        <v>3</v>
      </c>
      <c r="BA36" s="105"/>
      <c r="BB36" s="105"/>
      <c r="BC36" s="105"/>
      <c r="BD36" s="105"/>
      <c r="BE36" s="105" t="s">
        <v>7</v>
      </c>
      <c r="BF36" s="105" t="s">
        <v>8</v>
      </c>
      <c r="BG36" s="105" t="s">
        <v>3</v>
      </c>
      <c r="BH36" s="105"/>
      <c r="BI36" s="105"/>
      <c r="BJ36" s="105"/>
      <c r="BK36" s="105"/>
      <c r="BL36" s="105" t="s">
        <v>9</v>
      </c>
      <c r="BM36" s="105" t="s">
        <v>10</v>
      </c>
      <c r="BN36" s="105" t="s">
        <v>3</v>
      </c>
      <c r="BO36" s="105"/>
      <c r="BP36" s="105"/>
      <c r="BQ36" s="105"/>
      <c r="BR36" s="105"/>
      <c r="BS36" s="105" t="s">
        <v>11</v>
      </c>
      <c r="BT36" s="105" t="s">
        <v>68</v>
      </c>
      <c r="BU36" s="105" t="s">
        <v>3</v>
      </c>
      <c r="BV36" s="105"/>
      <c r="BW36" s="105"/>
      <c r="BX36" s="105"/>
      <c r="BY36" s="105"/>
      <c r="BZ36" s="105" t="s">
        <v>16</v>
      </c>
      <c r="CA36" s="105" t="s">
        <v>17</v>
      </c>
      <c r="CB36" s="105" t="s">
        <v>3</v>
      </c>
      <c r="CC36" s="105"/>
      <c r="CD36" s="105"/>
      <c r="CE36" s="105"/>
      <c r="CF36" s="105"/>
      <c r="CG36" s="105" t="s">
        <v>18</v>
      </c>
      <c r="CH36" s="105" t="s">
        <v>19</v>
      </c>
      <c r="CI36" s="105" t="s">
        <v>3</v>
      </c>
      <c r="CJ36" s="105"/>
      <c r="CK36" s="105"/>
      <c r="CL36" s="105"/>
      <c r="CM36" s="105"/>
      <c r="CN36" s="105" t="s">
        <v>20</v>
      </c>
      <c r="CO36" s="105" t="s">
        <v>21</v>
      </c>
      <c r="CP36" s="105" t="s">
        <v>3</v>
      </c>
      <c r="CQ36" s="105"/>
      <c r="CR36" s="105"/>
      <c r="CS36" s="105"/>
      <c r="CT36" s="105"/>
      <c r="CU36" s="105" t="s">
        <v>69</v>
      </c>
      <c r="CV36" s="105" t="s">
        <v>23</v>
      </c>
      <c r="CW36" s="105" t="s">
        <v>3</v>
      </c>
      <c r="CX36" s="105"/>
      <c r="CY36" s="105"/>
      <c r="CZ36" s="105"/>
      <c r="DA36" s="105"/>
      <c r="DB36" s="105" t="s">
        <v>88</v>
      </c>
      <c r="DC36" s="105" t="s">
        <v>3</v>
      </c>
      <c r="DD36" s="105"/>
      <c r="DE36" s="105"/>
      <c r="DF36" s="105"/>
      <c r="DG36" s="105"/>
      <c r="DH36" s="105" t="s">
        <v>71</v>
      </c>
      <c r="DI36" s="105" t="s">
        <v>26</v>
      </c>
      <c r="DJ36" s="105" t="s">
        <v>3</v>
      </c>
      <c r="DK36" s="105"/>
      <c r="DL36" s="105"/>
      <c r="DM36" s="105"/>
      <c r="DN36" s="105"/>
      <c r="DO36" s="105" t="s">
        <v>71</v>
      </c>
      <c r="DP36" s="105" t="s">
        <v>27</v>
      </c>
      <c r="DQ36" s="105" t="s">
        <v>3</v>
      </c>
      <c r="DR36" s="105"/>
      <c r="DS36" s="105"/>
      <c r="DT36" s="105"/>
      <c r="DU36" s="105"/>
      <c r="DV36" s="105" t="s">
        <v>71</v>
      </c>
      <c r="DW36" s="105" t="s">
        <v>28</v>
      </c>
      <c r="DX36" s="105" t="s">
        <v>3</v>
      </c>
      <c r="DY36" s="105"/>
      <c r="DZ36" s="105"/>
      <c r="EA36" s="105"/>
      <c r="EB36" s="105"/>
      <c r="EC36" s="105" t="s">
        <v>71</v>
      </c>
      <c r="ED36" s="109" t="s">
        <v>30</v>
      </c>
      <c r="EE36" s="105" t="s">
        <v>31</v>
      </c>
      <c r="EF36" s="105" t="s">
        <v>3</v>
      </c>
      <c r="EG36" s="105"/>
      <c r="EH36" s="105"/>
      <c r="EI36" s="105"/>
      <c r="EJ36" s="105"/>
      <c r="EK36" s="105" t="s">
        <v>24</v>
      </c>
      <c r="EL36" s="105" t="s">
        <v>3</v>
      </c>
      <c r="EM36" s="105"/>
      <c r="EN36" s="105"/>
      <c r="EO36" s="105"/>
      <c r="EP36" s="105"/>
      <c r="EQ36" s="105" t="s">
        <v>25</v>
      </c>
      <c r="ER36" s="105" t="s">
        <v>26</v>
      </c>
      <c r="ES36" s="105" t="s">
        <v>3</v>
      </c>
      <c r="ET36" s="105"/>
      <c r="EU36" s="105"/>
      <c r="EV36" s="105"/>
      <c r="EW36" s="105"/>
      <c r="EX36" s="105" t="s">
        <v>25</v>
      </c>
      <c r="EY36" s="105" t="s">
        <v>27</v>
      </c>
      <c r="EZ36" s="105" t="s">
        <v>3</v>
      </c>
      <c r="FA36" s="105"/>
      <c r="FB36" s="105"/>
      <c r="FC36" s="105"/>
      <c r="FD36" s="105"/>
      <c r="FE36" s="105" t="s">
        <v>25</v>
      </c>
      <c r="FF36" s="105" t="s">
        <v>32</v>
      </c>
      <c r="FG36" s="105" t="s">
        <v>3</v>
      </c>
      <c r="FH36" s="105"/>
      <c r="FI36" s="105"/>
      <c r="FJ36" s="105"/>
      <c r="FK36" s="105"/>
      <c r="FL36" s="105" t="s">
        <v>33</v>
      </c>
      <c r="FM36" s="105" t="s">
        <v>89</v>
      </c>
      <c r="FN36" s="105" t="s">
        <v>3</v>
      </c>
      <c r="FO36" s="105"/>
      <c r="FP36" s="105"/>
      <c r="FQ36" s="105"/>
      <c r="FR36" s="105"/>
      <c r="FS36" s="105" t="s">
        <v>35</v>
      </c>
      <c r="FT36" s="105" t="s">
        <v>36</v>
      </c>
      <c r="FU36" s="105" t="s">
        <v>3</v>
      </c>
      <c r="FV36" s="105"/>
      <c r="FW36" s="105"/>
      <c r="FX36" s="105"/>
      <c r="FY36" s="105"/>
      <c r="FZ36" s="105" t="s">
        <v>37</v>
      </c>
      <c r="GA36" s="105" t="s">
        <v>38</v>
      </c>
      <c r="GB36" s="105" t="s">
        <v>3</v>
      </c>
      <c r="GC36" s="105"/>
      <c r="GD36" s="105"/>
      <c r="GE36" s="105"/>
      <c r="GF36" s="105"/>
      <c r="GG36" s="105" t="s">
        <v>73</v>
      </c>
      <c r="GH36" s="105" t="s">
        <v>40</v>
      </c>
      <c r="GI36" s="105" t="s">
        <v>3</v>
      </c>
      <c r="GJ36" s="105"/>
      <c r="GK36" s="105"/>
      <c r="GL36" s="105"/>
      <c r="GM36" s="105"/>
      <c r="GN36" s="105" t="s">
        <v>41</v>
      </c>
      <c r="GO36" s="105" t="s">
        <v>3</v>
      </c>
      <c r="GP36" s="105"/>
      <c r="GQ36" s="105"/>
      <c r="GR36" s="105"/>
      <c r="GS36" s="105"/>
      <c r="GT36" s="105" t="s">
        <v>42</v>
      </c>
      <c r="GU36" s="105" t="s">
        <v>43</v>
      </c>
      <c r="GV36" s="105" t="s">
        <v>3</v>
      </c>
      <c r="GW36" s="105"/>
      <c r="GX36" s="105"/>
      <c r="GY36" s="105"/>
      <c r="GZ36" s="105"/>
      <c r="HA36" s="105" t="s">
        <v>44</v>
      </c>
      <c r="HB36" s="105" t="s">
        <v>45</v>
      </c>
      <c r="HC36" s="103" t="s">
        <v>3</v>
      </c>
      <c r="HD36" s="103"/>
      <c r="HE36" s="103"/>
      <c r="HF36" s="103"/>
      <c r="HG36" s="103"/>
      <c r="HH36" s="105" t="s">
        <v>46</v>
      </c>
      <c r="HI36" s="104" t="s">
        <v>109</v>
      </c>
      <c r="HJ36" s="103" t="s">
        <v>3</v>
      </c>
      <c r="HK36" s="103"/>
      <c r="HL36" s="103"/>
      <c r="HM36" s="103"/>
      <c r="HN36" s="103"/>
      <c r="HO36" s="104" t="s">
        <v>110</v>
      </c>
      <c r="HP36" s="103" t="s">
        <v>3</v>
      </c>
      <c r="HQ36" s="103"/>
      <c r="HR36" s="103"/>
      <c r="HS36" s="103"/>
      <c r="HT36" s="103"/>
      <c r="HU36" s="105" t="s">
        <v>111</v>
      </c>
      <c r="HV36" s="75"/>
      <c r="HW36" s="75"/>
      <c r="HX36" s="75"/>
      <c r="HY36" s="75"/>
      <c r="HZ36" s="75"/>
      <c r="IA36" s="75"/>
      <c r="IB36" s="75"/>
      <c r="IC36" s="75"/>
      <c r="ID36" s="75"/>
      <c r="IE36" s="75"/>
      <c r="IF36" s="75"/>
      <c r="IG36" s="75"/>
      <c r="IH36" s="75"/>
    </row>
    <row r="37" spans="2:242" s="1" customFormat="1" ht="243" customHeight="1">
      <c r="B37" s="103"/>
      <c r="C37" s="103"/>
      <c r="D37" s="105"/>
      <c r="E37" s="72" t="s">
        <v>47</v>
      </c>
      <c r="F37" s="72" t="s">
        <v>48</v>
      </c>
      <c r="G37" s="72" t="s">
        <v>49</v>
      </c>
      <c r="H37" s="72" t="s">
        <v>50</v>
      </c>
      <c r="I37" s="72" t="s">
        <v>51</v>
      </c>
      <c r="J37" s="105"/>
      <c r="K37" s="104"/>
      <c r="L37" s="71" t="s">
        <v>47</v>
      </c>
      <c r="M37" s="71" t="s">
        <v>48</v>
      </c>
      <c r="N37" s="71" t="s">
        <v>49</v>
      </c>
      <c r="O37" s="71" t="s">
        <v>50</v>
      </c>
      <c r="P37" s="71" t="s">
        <v>51</v>
      </c>
      <c r="Q37" s="104"/>
      <c r="R37" s="71" t="s">
        <v>47</v>
      </c>
      <c r="S37" s="71" t="s">
        <v>48</v>
      </c>
      <c r="T37" s="71" t="s">
        <v>49</v>
      </c>
      <c r="U37" s="71" t="s">
        <v>50</v>
      </c>
      <c r="V37" s="71" t="s">
        <v>51</v>
      </c>
      <c r="W37" s="104"/>
      <c r="X37" s="104"/>
      <c r="Y37" s="71" t="s">
        <v>47</v>
      </c>
      <c r="Z37" s="71" t="s">
        <v>48</v>
      </c>
      <c r="AA37" s="71" t="s">
        <v>49</v>
      </c>
      <c r="AB37" s="71" t="s">
        <v>50</v>
      </c>
      <c r="AC37" s="71" t="s">
        <v>51</v>
      </c>
      <c r="AD37" s="104"/>
      <c r="AE37" s="104"/>
      <c r="AF37" s="71" t="s">
        <v>47</v>
      </c>
      <c r="AG37" s="71" t="s">
        <v>48</v>
      </c>
      <c r="AH37" s="71" t="s">
        <v>49</v>
      </c>
      <c r="AI37" s="71" t="s">
        <v>50</v>
      </c>
      <c r="AJ37" s="71" t="s">
        <v>51</v>
      </c>
      <c r="AK37" s="104"/>
      <c r="AL37" s="105"/>
      <c r="AM37" s="72" t="s">
        <v>47</v>
      </c>
      <c r="AN37" s="72" t="s">
        <v>48</v>
      </c>
      <c r="AO37" s="72" t="s">
        <v>49</v>
      </c>
      <c r="AP37" s="72" t="s">
        <v>50</v>
      </c>
      <c r="AQ37" s="72" t="s">
        <v>51</v>
      </c>
      <c r="AR37" s="105"/>
      <c r="AS37" s="105"/>
      <c r="AT37" s="72" t="s">
        <v>47</v>
      </c>
      <c r="AU37" s="72" t="s">
        <v>48</v>
      </c>
      <c r="AV37" s="72" t="s">
        <v>49</v>
      </c>
      <c r="AW37" s="72" t="s">
        <v>50</v>
      </c>
      <c r="AX37" s="72" t="s">
        <v>51</v>
      </c>
      <c r="AY37" s="105"/>
      <c r="AZ37" s="72" t="s">
        <v>47</v>
      </c>
      <c r="BA37" s="72" t="s">
        <v>48</v>
      </c>
      <c r="BB37" s="72" t="s">
        <v>49</v>
      </c>
      <c r="BC37" s="72" t="s">
        <v>50</v>
      </c>
      <c r="BD37" s="72" t="s">
        <v>51</v>
      </c>
      <c r="BE37" s="105"/>
      <c r="BF37" s="105"/>
      <c r="BG37" s="72" t="s">
        <v>47</v>
      </c>
      <c r="BH37" s="72" t="s">
        <v>48</v>
      </c>
      <c r="BI37" s="72" t="s">
        <v>49</v>
      </c>
      <c r="BJ37" s="72" t="s">
        <v>50</v>
      </c>
      <c r="BK37" s="72" t="s">
        <v>51</v>
      </c>
      <c r="BL37" s="105"/>
      <c r="BM37" s="105"/>
      <c r="BN37" s="72" t="s">
        <v>47</v>
      </c>
      <c r="BO37" s="72" t="s">
        <v>48</v>
      </c>
      <c r="BP37" s="72" t="s">
        <v>49</v>
      </c>
      <c r="BQ37" s="72" t="s">
        <v>50</v>
      </c>
      <c r="BR37" s="72" t="s">
        <v>51</v>
      </c>
      <c r="BS37" s="105"/>
      <c r="BT37" s="105"/>
      <c r="BU37" s="72" t="s">
        <v>47</v>
      </c>
      <c r="BV37" s="72" t="s">
        <v>48</v>
      </c>
      <c r="BW37" s="72" t="s">
        <v>49</v>
      </c>
      <c r="BX37" s="72" t="s">
        <v>50</v>
      </c>
      <c r="BY37" s="72" t="s">
        <v>51</v>
      </c>
      <c r="BZ37" s="105"/>
      <c r="CA37" s="105"/>
      <c r="CB37" s="72" t="s">
        <v>47</v>
      </c>
      <c r="CC37" s="72" t="s">
        <v>48</v>
      </c>
      <c r="CD37" s="72" t="s">
        <v>49</v>
      </c>
      <c r="CE37" s="72" t="s">
        <v>50</v>
      </c>
      <c r="CF37" s="72" t="s">
        <v>51</v>
      </c>
      <c r="CG37" s="105"/>
      <c r="CH37" s="105"/>
      <c r="CI37" s="72" t="s">
        <v>47</v>
      </c>
      <c r="CJ37" s="72" t="s">
        <v>48</v>
      </c>
      <c r="CK37" s="72" t="s">
        <v>49</v>
      </c>
      <c r="CL37" s="72" t="s">
        <v>50</v>
      </c>
      <c r="CM37" s="72" t="s">
        <v>51</v>
      </c>
      <c r="CN37" s="105"/>
      <c r="CO37" s="105"/>
      <c r="CP37" s="72" t="s">
        <v>47</v>
      </c>
      <c r="CQ37" s="72" t="s">
        <v>48</v>
      </c>
      <c r="CR37" s="72" t="s">
        <v>49</v>
      </c>
      <c r="CS37" s="72" t="s">
        <v>50</v>
      </c>
      <c r="CT37" s="72" t="s">
        <v>51</v>
      </c>
      <c r="CU37" s="105"/>
      <c r="CV37" s="105"/>
      <c r="CW37" s="72" t="s">
        <v>47</v>
      </c>
      <c r="CX37" s="72" t="s">
        <v>48</v>
      </c>
      <c r="CY37" s="72" t="s">
        <v>49</v>
      </c>
      <c r="CZ37" s="72" t="s">
        <v>50</v>
      </c>
      <c r="DA37" s="72" t="s">
        <v>51</v>
      </c>
      <c r="DB37" s="105"/>
      <c r="DC37" s="72" t="s">
        <v>47</v>
      </c>
      <c r="DD37" s="72" t="s">
        <v>48</v>
      </c>
      <c r="DE37" s="72" t="s">
        <v>49</v>
      </c>
      <c r="DF37" s="72" t="s">
        <v>50</v>
      </c>
      <c r="DG37" s="72" t="s">
        <v>51</v>
      </c>
      <c r="DH37" s="105"/>
      <c r="DI37" s="105"/>
      <c r="DJ37" s="72" t="s">
        <v>47</v>
      </c>
      <c r="DK37" s="72" t="s">
        <v>48</v>
      </c>
      <c r="DL37" s="72" t="s">
        <v>49</v>
      </c>
      <c r="DM37" s="72" t="s">
        <v>50</v>
      </c>
      <c r="DN37" s="72" t="s">
        <v>51</v>
      </c>
      <c r="DO37" s="105"/>
      <c r="DP37" s="105"/>
      <c r="DQ37" s="72" t="s">
        <v>47</v>
      </c>
      <c r="DR37" s="72" t="s">
        <v>48</v>
      </c>
      <c r="DS37" s="72" t="s">
        <v>49</v>
      </c>
      <c r="DT37" s="72" t="s">
        <v>50</v>
      </c>
      <c r="DU37" s="72" t="s">
        <v>51</v>
      </c>
      <c r="DV37" s="105"/>
      <c r="DW37" s="105"/>
      <c r="DX37" s="72" t="s">
        <v>47</v>
      </c>
      <c r="DY37" s="72" t="s">
        <v>48</v>
      </c>
      <c r="DZ37" s="72" t="s">
        <v>49</v>
      </c>
      <c r="EA37" s="72" t="s">
        <v>50</v>
      </c>
      <c r="EB37" s="72" t="s">
        <v>51</v>
      </c>
      <c r="EC37" s="105"/>
      <c r="ED37" s="110"/>
      <c r="EE37" s="105"/>
      <c r="EF37" s="72" t="s">
        <v>47</v>
      </c>
      <c r="EG37" s="72" t="s">
        <v>48</v>
      </c>
      <c r="EH37" s="72" t="s">
        <v>52</v>
      </c>
      <c r="EI37" s="72" t="s">
        <v>50</v>
      </c>
      <c r="EJ37" s="72" t="s">
        <v>51</v>
      </c>
      <c r="EK37" s="105"/>
      <c r="EL37" s="72" t="s">
        <v>47</v>
      </c>
      <c r="EM37" s="72" t="s">
        <v>48</v>
      </c>
      <c r="EN37" s="72" t="s">
        <v>53</v>
      </c>
      <c r="EO37" s="72" t="s">
        <v>50</v>
      </c>
      <c r="EP37" s="72" t="s">
        <v>51</v>
      </c>
      <c r="EQ37" s="105"/>
      <c r="ER37" s="105"/>
      <c r="ES37" s="72" t="s">
        <v>47</v>
      </c>
      <c r="ET37" s="72" t="s">
        <v>48</v>
      </c>
      <c r="EU37" s="72" t="s">
        <v>53</v>
      </c>
      <c r="EV37" s="72" t="s">
        <v>50</v>
      </c>
      <c r="EW37" s="72" t="s">
        <v>51</v>
      </c>
      <c r="EX37" s="105"/>
      <c r="EY37" s="105"/>
      <c r="EZ37" s="72" t="s">
        <v>47</v>
      </c>
      <c r="FA37" s="72" t="s">
        <v>48</v>
      </c>
      <c r="FB37" s="72" t="s">
        <v>53</v>
      </c>
      <c r="FC37" s="72" t="s">
        <v>50</v>
      </c>
      <c r="FD37" s="72" t="s">
        <v>51</v>
      </c>
      <c r="FE37" s="105"/>
      <c r="FF37" s="105"/>
      <c r="FG37" s="72" t="s">
        <v>47</v>
      </c>
      <c r="FH37" s="72" t="s">
        <v>48</v>
      </c>
      <c r="FI37" s="72" t="s">
        <v>53</v>
      </c>
      <c r="FJ37" s="72" t="s">
        <v>50</v>
      </c>
      <c r="FK37" s="72" t="s">
        <v>51</v>
      </c>
      <c r="FL37" s="105"/>
      <c r="FM37" s="105"/>
      <c r="FN37" s="72" t="s">
        <v>47</v>
      </c>
      <c r="FO37" s="72" t="s">
        <v>48</v>
      </c>
      <c r="FP37" s="72" t="s">
        <v>53</v>
      </c>
      <c r="FQ37" s="72" t="s">
        <v>50</v>
      </c>
      <c r="FR37" s="72" t="s">
        <v>51</v>
      </c>
      <c r="FS37" s="105"/>
      <c r="FT37" s="105"/>
      <c r="FU37" s="72" t="s">
        <v>47</v>
      </c>
      <c r="FV37" s="72" t="s">
        <v>48</v>
      </c>
      <c r="FW37" s="72" t="s">
        <v>53</v>
      </c>
      <c r="FX37" s="72" t="s">
        <v>50</v>
      </c>
      <c r="FY37" s="72" t="s">
        <v>51</v>
      </c>
      <c r="FZ37" s="105"/>
      <c r="GA37" s="105"/>
      <c r="GB37" s="72" t="s">
        <v>47</v>
      </c>
      <c r="GC37" s="72" t="s">
        <v>48</v>
      </c>
      <c r="GD37" s="72" t="s">
        <v>53</v>
      </c>
      <c r="GE37" s="72" t="s">
        <v>50</v>
      </c>
      <c r="GF37" s="72" t="s">
        <v>51</v>
      </c>
      <c r="GG37" s="105"/>
      <c r="GH37" s="105"/>
      <c r="GI37" s="72" t="s">
        <v>47</v>
      </c>
      <c r="GJ37" s="72" t="s">
        <v>48</v>
      </c>
      <c r="GK37" s="72" t="s">
        <v>52</v>
      </c>
      <c r="GL37" s="72" t="s">
        <v>50</v>
      </c>
      <c r="GM37" s="72" t="s">
        <v>51</v>
      </c>
      <c r="GN37" s="105"/>
      <c r="GO37" s="72" t="s">
        <v>47</v>
      </c>
      <c r="GP37" s="72" t="s">
        <v>48</v>
      </c>
      <c r="GQ37" s="72" t="s">
        <v>53</v>
      </c>
      <c r="GR37" s="72" t="s">
        <v>50</v>
      </c>
      <c r="GS37" s="72" t="s">
        <v>51</v>
      </c>
      <c r="GT37" s="105"/>
      <c r="GU37" s="105"/>
      <c r="GV37" s="72" t="s">
        <v>47</v>
      </c>
      <c r="GW37" s="72" t="s">
        <v>48</v>
      </c>
      <c r="GX37" s="72" t="s">
        <v>53</v>
      </c>
      <c r="GY37" s="72" t="s">
        <v>50</v>
      </c>
      <c r="GZ37" s="72" t="s">
        <v>51</v>
      </c>
      <c r="HA37" s="105"/>
      <c r="HB37" s="105"/>
      <c r="HC37" s="71" t="s">
        <v>47</v>
      </c>
      <c r="HD37" s="71" t="s">
        <v>48</v>
      </c>
      <c r="HE37" s="71" t="s">
        <v>53</v>
      </c>
      <c r="HF37" s="71" t="s">
        <v>50</v>
      </c>
      <c r="HG37" s="71" t="s">
        <v>51</v>
      </c>
      <c r="HH37" s="105"/>
      <c r="HI37" s="104"/>
      <c r="HJ37" s="71" t="s">
        <v>47</v>
      </c>
      <c r="HK37" s="71" t="s">
        <v>48</v>
      </c>
      <c r="HL37" s="71" t="s">
        <v>52</v>
      </c>
      <c r="HM37" s="71" t="s">
        <v>50</v>
      </c>
      <c r="HN37" s="71" t="s">
        <v>51</v>
      </c>
      <c r="HO37" s="104"/>
      <c r="HP37" s="71" t="s">
        <v>47</v>
      </c>
      <c r="HQ37" s="71" t="s">
        <v>48</v>
      </c>
      <c r="HR37" s="71" t="s">
        <v>53</v>
      </c>
      <c r="HS37" s="71" t="s">
        <v>50</v>
      </c>
      <c r="HT37" s="71" t="s">
        <v>51</v>
      </c>
      <c r="HU37" s="105"/>
      <c r="HV37" s="75"/>
      <c r="HW37" s="75"/>
      <c r="HX37" s="75"/>
      <c r="HY37" s="75"/>
      <c r="HZ37" s="75"/>
      <c r="IA37" s="75"/>
      <c r="IB37" s="75"/>
      <c r="IC37" s="75"/>
      <c r="ID37" s="75"/>
      <c r="IE37" s="75"/>
      <c r="IF37" s="75"/>
      <c r="IG37" s="75"/>
      <c r="IH37" s="75"/>
    </row>
    <row r="38" spans="2:242" s="61" customFormat="1" ht="44.25" customHeight="1">
      <c r="B38" s="106" t="s">
        <v>90</v>
      </c>
      <c r="C38" s="107"/>
      <c r="D38" s="18">
        <f t="shared" ref="D38:I38" si="191">SUM(D39:D48)</f>
        <v>6894.4000000000005</v>
      </c>
      <c r="E38" s="18">
        <f t="shared" si="191"/>
        <v>0</v>
      </c>
      <c r="F38" s="18">
        <f t="shared" si="191"/>
        <v>741</v>
      </c>
      <c r="G38" s="18">
        <f t="shared" si="191"/>
        <v>6034.5000000000009</v>
      </c>
      <c r="H38" s="18">
        <f t="shared" si="191"/>
        <v>0</v>
      </c>
      <c r="I38" s="18">
        <f t="shared" si="191"/>
        <v>118.9</v>
      </c>
      <c r="J38" s="8" t="e">
        <f>D38/#REF!*100</f>
        <v>#REF!</v>
      </c>
      <c r="K38" s="18">
        <f t="shared" ref="K38:V38" si="192">SUM(K39:K48)</f>
        <v>7416.0900000000011</v>
      </c>
      <c r="L38" s="18">
        <f t="shared" si="192"/>
        <v>0</v>
      </c>
      <c r="M38" s="18">
        <f t="shared" si="192"/>
        <v>1191</v>
      </c>
      <c r="N38" s="18">
        <f t="shared" si="192"/>
        <v>5263.6900000000005</v>
      </c>
      <c r="O38" s="18">
        <f t="shared" si="192"/>
        <v>0</v>
      </c>
      <c r="P38" s="18">
        <f t="shared" si="192"/>
        <v>961.4</v>
      </c>
      <c r="Q38" s="18">
        <f t="shared" si="192"/>
        <v>1118.3</v>
      </c>
      <c r="R38" s="18">
        <f t="shared" si="192"/>
        <v>0</v>
      </c>
      <c r="S38" s="18">
        <f t="shared" si="192"/>
        <v>46</v>
      </c>
      <c r="T38" s="18">
        <f t="shared" si="192"/>
        <v>1020</v>
      </c>
      <c r="U38" s="18">
        <f t="shared" si="192"/>
        <v>0</v>
      </c>
      <c r="V38" s="18">
        <f t="shared" si="192"/>
        <v>52.3</v>
      </c>
      <c r="W38" s="8">
        <f t="shared" ref="W38:W48" si="193">Q38/K38*100</f>
        <v>15.079374710932578</v>
      </c>
      <c r="X38" s="18">
        <f t="shared" ref="X38:AC38" si="194">SUM(X39:X48)</f>
        <v>2102.9</v>
      </c>
      <c r="Y38" s="18">
        <f t="shared" si="194"/>
        <v>0</v>
      </c>
      <c r="Z38" s="18">
        <f t="shared" si="194"/>
        <v>49.6</v>
      </c>
      <c r="AA38" s="18">
        <f t="shared" si="194"/>
        <v>1960</v>
      </c>
      <c r="AB38" s="18">
        <f t="shared" si="194"/>
        <v>0</v>
      </c>
      <c r="AC38" s="18">
        <f t="shared" si="194"/>
        <v>93.3</v>
      </c>
      <c r="AD38" s="8">
        <f t="shared" ref="AD38:AD48" si="195">X38/K38*100</f>
        <v>28.355912617025954</v>
      </c>
      <c r="AE38" s="18">
        <f t="shared" ref="AE38:AJ38" si="196">SUM(AE39:AE48)</f>
        <v>3772.8000000000006</v>
      </c>
      <c r="AF38" s="18">
        <f t="shared" si="196"/>
        <v>0</v>
      </c>
      <c r="AG38" s="18">
        <f t="shared" si="196"/>
        <v>166</v>
      </c>
      <c r="AH38" s="18">
        <f t="shared" si="196"/>
        <v>2969.1000000000004</v>
      </c>
      <c r="AI38" s="18">
        <f t="shared" si="196"/>
        <v>0</v>
      </c>
      <c r="AJ38" s="18">
        <f t="shared" si="196"/>
        <v>637.70000000000005</v>
      </c>
      <c r="AK38" s="8">
        <f t="shared" ref="AK38:AK48" si="197">AE38/K38*100</f>
        <v>50.873169014939144</v>
      </c>
      <c r="AL38" s="18">
        <f t="shared" ref="AL38:AQ38" si="198">SUM(AL39:AL48)</f>
        <v>7248.5900000000011</v>
      </c>
      <c r="AM38" s="18">
        <f t="shared" si="198"/>
        <v>0</v>
      </c>
      <c r="AN38" s="18">
        <f t="shared" si="198"/>
        <v>1153.0999999999999</v>
      </c>
      <c r="AO38" s="18">
        <f t="shared" si="198"/>
        <v>5195.49</v>
      </c>
      <c r="AP38" s="18">
        <f t="shared" si="198"/>
        <v>0</v>
      </c>
      <c r="AQ38" s="18">
        <f t="shared" si="198"/>
        <v>900</v>
      </c>
      <c r="AR38" s="8">
        <f t="shared" ref="AR38:AR48" si="199">AL38/K38*100</f>
        <v>97.741397421012962</v>
      </c>
      <c r="AS38" s="18">
        <f t="shared" ref="AS38:BD38" si="200">SUM(AS39:AS48)</f>
        <v>11797.55</v>
      </c>
      <c r="AT38" s="18">
        <f t="shared" si="200"/>
        <v>0</v>
      </c>
      <c r="AU38" s="18">
        <f t="shared" si="200"/>
        <v>2950.8</v>
      </c>
      <c r="AV38" s="18">
        <f t="shared" si="200"/>
        <v>8099.619999999999</v>
      </c>
      <c r="AW38" s="18">
        <f t="shared" si="200"/>
        <v>0</v>
      </c>
      <c r="AX38" s="18">
        <f t="shared" si="200"/>
        <v>747.13</v>
      </c>
      <c r="AY38" s="18">
        <f t="shared" si="200"/>
        <v>1118.3</v>
      </c>
      <c r="AZ38" s="18">
        <f t="shared" si="200"/>
        <v>0</v>
      </c>
      <c r="BA38" s="18">
        <f t="shared" si="200"/>
        <v>46</v>
      </c>
      <c r="BB38" s="18">
        <f t="shared" si="200"/>
        <v>1020</v>
      </c>
      <c r="BC38" s="18">
        <f t="shared" si="200"/>
        <v>0</v>
      </c>
      <c r="BD38" s="18">
        <f t="shared" si="200"/>
        <v>52.3</v>
      </c>
      <c r="BE38" s="8">
        <f t="shared" ref="BE38:BE44" si="201">AY38/AS38*100</f>
        <v>9.479086759539058</v>
      </c>
      <c r="BF38" s="18">
        <f t="shared" ref="BF38:BK38" si="202">SUM(BF39:BF48)</f>
        <v>2102.9</v>
      </c>
      <c r="BG38" s="18">
        <f t="shared" si="202"/>
        <v>0</v>
      </c>
      <c r="BH38" s="18">
        <f t="shared" si="202"/>
        <v>49.6</v>
      </c>
      <c r="BI38" s="18">
        <f t="shared" si="202"/>
        <v>1960</v>
      </c>
      <c r="BJ38" s="18">
        <f t="shared" si="202"/>
        <v>0</v>
      </c>
      <c r="BK38" s="18">
        <f t="shared" si="202"/>
        <v>93.3</v>
      </c>
      <c r="BL38" s="8">
        <f t="shared" ref="BL38:BL48" si="203">BF38/AS38*100</f>
        <v>17.824887370682898</v>
      </c>
      <c r="BM38" s="18">
        <f t="shared" ref="BM38:BR38" si="204">SUM(BM39:BM48)</f>
        <v>3772.8000000000006</v>
      </c>
      <c r="BN38" s="18">
        <f t="shared" si="204"/>
        <v>0</v>
      </c>
      <c r="BO38" s="18">
        <f t="shared" si="204"/>
        <v>166</v>
      </c>
      <c r="BP38" s="18">
        <f t="shared" si="204"/>
        <v>2969.1000000000004</v>
      </c>
      <c r="BQ38" s="18">
        <f t="shared" si="204"/>
        <v>0</v>
      </c>
      <c r="BR38" s="18">
        <f t="shared" si="204"/>
        <v>637.70000000000005</v>
      </c>
      <c r="BS38" s="8">
        <f t="shared" ref="BS38:BS48" si="205">BM38/AS38*100</f>
        <v>31.97952117176872</v>
      </c>
      <c r="BT38" s="18">
        <f t="shared" ref="BT38:BY38" si="206">SUM(BT39:BT48)</f>
        <v>1618.75</v>
      </c>
      <c r="BU38" s="18">
        <f t="shared" si="206"/>
        <v>0</v>
      </c>
      <c r="BV38" s="18">
        <f t="shared" si="206"/>
        <v>2.2000000000000002</v>
      </c>
      <c r="BW38" s="18">
        <f t="shared" si="206"/>
        <v>1528.32</v>
      </c>
      <c r="BX38" s="18">
        <f t="shared" si="206"/>
        <v>0</v>
      </c>
      <c r="BY38" s="18">
        <f t="shared" si="206"/>
        <v>88.23</v>
      </c>
      <c r="BZ38" s="8">
        <f t="shared" ref="BZ38:BZ48" si="207">BT38/AS38*100</f>
        <v>13.721069205046813</v>
      </c>
      <c r="CA38" s="18">
        <f t="shared" ref="CA38:CF38" si="208">SUM(CA39:CA48)</f>
        <v>3991.6800000000003</v>
      </c>
      <c r="CB38" s="18">
        <f t="shared" si="208"/>
        <v>0</v>
      </c>
      <c r="CC38" s="18">
        <f t="shared" si="208"/>
        <v>10.6</v>
      </c>
      <c r="CD38" s="18">
        <f t="shared" si="208"/>
        <v>3768.2700000000004</v>
      </c>
      <c r="CE38" s="18">
        <f t="shared" si="208"/>
        <v>0</v>
      </c>
      <c r="CF38" s="18">
        <f t="shared" si="208"/>
        <v>212.81</v>
      </c>
      <c r="CG38" s="8">
        <f t="shared" ref="CG38:CG48" si="209">CA38/AS38*100</f>
        <v>33.834821636695764</v>
      </c>
      <c r="CH38" s="18">
        <f t="shared" ref="CH38:CM38" si="210">SUM(CH39:CH48)</f>
        <v>8183.37</v>
      </c>
      <c r="CI38" s="18">
        <f t="shared" si="210"/>
        <v>0</v>
      </c>
      <c r="CJ38" s="18">
        <f t="shared" si="210"/>
        <v>2267.1999999999998</v>
      </c>
      <c r="CK38" s="18">
        <f t="shared" si="210"/>
        <v>5409.3600000000006</v>
      </c>
      <c r="CL38" s="18">
        <f t="shared" si="210"/>
        <v>0</v>
      </c>
      <c r="CM38" s="18">
        <f t="shared" si="210"/>
        <v>506.80999999999995</v>
      </c>
      <c r="CN38" s="8">
        <f t="shared" ref="CN38:CN48" si="211">CH38/AS38*100</f>
        <v>69.364995274442578</v>
      </c>
      <c r="CO38" s="18">
        <f t="shared" ref="CO38:CT38" si="212">SUM(CO39:CO48)</f>
        <v>11423.509999999998</v>
      </c>
      <c r="CP38" s="18">
        <f t="shared" si="212"/>
        <v>0</v>
      </c>
      <c r="CQ38" s="18">
        <f t="shared" si="212"/>
        <v>2823.5</v>
      </c>
      <c r="CR38" s="18">
        <f t="shared" si="212"/>
        <v>7907.4099999999989</v>
      </c>
      <c r="CS38" s="18">
        <f t="shared" si="212"/>
        <v>0</v>
      </c>
      <c r="CT38" s="18">
        <f t="shared" si="212"/>
        <v>692.59999999999991</v>
      </c>
      <c r="CU38" s="8">
        <f t="shared" ref="CU38:CU48" si="213">CO38/AS38*100</f>
        <v>96.829511212073683</v>
      </c>
      <c r="CV38" s="18">
        <f t="shared" ref="CV38:DG38" si="214">SUM(CV39:CV48)</f>
        <v>33692.909999999996</v>
      </c>
      <c r="CW38" s="18">
        <f t="shared" si="214"/>
        <v>0</v>
      </c>
      <c r="CX38" s="18">
        <f t="shared" si="214"/>
        <v>24794</v>
      </c>
      <c r="CY38" s="18">
        <f t="shared" si="214"/>
        <v>8688.61</v>
      </c>
      <c r="CZ38" s="18">
        <f t="shared" si="214"/>
        <v>0</v>
      </c>
      <c r="DA38" s="18">
        <f t="shared" si="214"/>
        <v>210.3</v>
      </c>
      <c r="DB38" s="18">
        <f t="shared" si="214"/>
        <v>2301.12</v>
      </c>
      <c r="DC38" s="18">
        <f t="shared" si="214"/>
        <v>0</v>
      </c>
      <c r="DD38" s="18">
        <f t="shared" si="214"/>
        <v>177.5</v>
      </c>
      <c r="DE38" s="18">
        <f t="shared" si="214"/>
        <v>2011.6200000000001</v>
      </c>
      <c r="DF38" s="18">
        <f t="shared" si="214"/>
        <v>0</v>
      </c>
      <c r="DG38" s="18">
        <f t="shared" si="214"/>
        <v>112</v>
      </c>
      <c r="DH38" s="8">
        <f t="shared" ref="DH38:DH48" si="215">DB38/CV38*100</f>
        <v>6.8296861268438969</v>
      </c>
      <c r="DI38" s="18">
        <f t="shared" ref="DI38:DN38" si="216">SUM(DI39:DI48)</f>
        <v>5322.4000000000005</v>
      </c>
      <c r="DJ38" s="18">
        <f t="shared" si="216"/>
        <v>0</v>
      </c>
      <c r="DK38" s="18">
        <f t="shared" si="216"/>
        <v>335.90000000000003</v>
      </c>
      <c r="DL38" s="18">
        <f t="shared" si="216"/>
        <v>4860.3</v>
      </c>
      <c r="DM38" s="18">
        <f t="shared" si="216"/>
        <v>0</v>
      </c>
      <c r="DN38" s="18">
        <f t="shared" si="216"/>
        <v>126.2</v>
      </c>
      <c r="DO38" s="8">
        <f t="shared" ref="DO38:DO48" si="217">DI38/CV38*100</f>
        <v>15.796795230806723</v>
      </c>
      <c r="DP38" s="18">
        <f t="shared" ref="DP38:DU38" si="218">SUM(DP39:DP48)</f>
        <v>7885.8000000000011</v>
      </c>
      <c r="DQ38" s="18">
        <f t="shared" si="218"/>
        <v>0</v>
      </c>
      <c r="DR38" s="18">
        <f t="shared" si="218"/>
        <v>1185.9000000000001</v>
      </c>
      <c r="DS38" s="18">
        <f t="shared" si="218"/>
        <v>6565.8000000000011</v>
      </c>
      <c r="DT38" s="18">
        <f t="shared" si="218"/>
        <v>0</v>
      </c>
      <c r="DU38" s="18">
        <f t="shared" si="218"/>
        <v>134.1</v>
      </c>
      <c r="DV38" s="8">
        <f t="shared" ref="DV38:DV48" si="219">DP38/CV38*100</f>
        <v>23.404924062658885</v>
      </c>
      <c r="DW38" s="18">
        <f t="shared" ref="DW38:EB38" si="220">SUM(DW39:DW48)</f>
        <v>33661.409999999996</v>
      </c>
      <c r="DX38" s="18">
        <f t="shared" si="220"/>
        <v>0</v>
      </c>
      <c r="DY38" s="18">
        <f t="shared" si="220"/>
        <v>24778.6</v>
      </c>
      <c r="DZ38" s="18">
        <f t="shared" si="220"/>
        <v>8690.2100000000009</v>
      </c>
      <c r="EA38" s="18">
        <f t="shared" si="220"/>
        <v>0</v>
      </c>
      <c r="EB38" s="18">
        <f t="shared" si="220"/>
        <v>192.60000000000002</v>
      </c>
      <c r="EC38" s="8">
        <f t="shared" ref="EC38:EC48" si="221">DW38/CV38*100</f>
        <v>99.906508520635356</v>
      </c>
      <c r="ED38" s="18">
        <f t="shared" ref="ED38:EP38" si="222">SUM(ED39:ED48)</f>
        <v>1124.5</v>
      </c>
      <c r="EE38" s="18">
        <f t="shared" si="222"/>
        <v>11247.4</v>
      </c>
      <c r="EF38" s="18">
        <f t="shared" si="222"/>
        <v>0</v>
      </c>
      <c r="EG38" s="18">
        <f t="shared" si="222"/>
        <v>1083.5</v>
      </c>
      <c r="EH38" s="18">
        <f t="shared" si="222"/>
        <v>9986.4</v>
      </c>
      <c r="EI38" s="18">
        <f t="shared" si="222"/>
        <v>0</v>
      </c>
      <c r="EJ38" s="18">
        <f t="shared" si="222"/>
        <v>177.5</v>
      </c>
      <c r="EK38" s="18">
        <f t="shared" si="222"/>
        <v>2301.12</v>
      </c>
      <c r="EL38" s="18">
        <f t="shared" si="222"/>
        <v>0</v>
      </c>
      <c r="EM38" s="18">
        <f t="shared" si="222"/>
        <v>177.5</v>
      </c>
      <c r="EN38" s="18">
        <f t="shared" si="222"/>
        <v>2011.6200000000001</v>
      </c>
      <c r="EO38" s="18">
        <f t="shared" si="222"/>
        <v>0</v>
      </c>
      <c r="EP38" s="18">
        <f t="shared" si="222"/>
        <v>112</v>
      </c>
      <c r="EQ38" s="8">
        <f>EK38/EE38*100</f>
        <v>20.459128331881146</v>
      </c>
      <c r="ER38" s="18">
        <f t="shared" ref="ER38:EW38" si="223">SUM(ER39:ER48)</f>
        <v>5322.4000000000005</v>
      </c>
      <c r="ES38" s="18">
        <f t="shared" si="223"/>
        <v>0</v>
      </c>
      <c r="ET38" s="18">
        <f t="shared" si="223"/>
        <v>335.90000000000003</v>
      </c>
      <c r="EU38" s="18">
        <f t="shared" si="223"/>
        <v>4860.3</v>
      </c>
      <c r="EV38" s="18">
        <f t="shared" si="223"/>
        <v>0</v>
      </c>
      <c r="EW38" s="18">
        <f t="shared" si="223"/>
        <v>126.2</v>
      </c>
      <c r="EX38" s="8">
        <f>ER38/EE38*100</f>
        <v>47.321158667781006</v>
      </c>
      <c r="EY38" s="18">
        <f t="shared" ref="EY38:FD38" si="224">SUM(EY39:EY48)</f>
        <v>7885.8000000000011</v>
      </c>
      <c r="EZ38" s="18">
        <f t="shared" si="224"/>
        <v>0</v>
      </c>
      <c r="FA38" s="18">
        <f t="shared" si="224"/>
        <v>1185.9000000000001</v>
      </c>
      <c r="FB38" s="18">
        <f t="shared" si="224"/>
        <v>6565.8000000000011</v>
      </c>
      <c r="FC38" s="18">
        <f t="shared" si="224"/>
        <v>0</v>
      </c>
      <c r="FD38" s="18">
        <f t="shared" si="224"/>
        <v>134.1</v>
      </c>
      <c r="FE38" s="8">
        <f>EY38/EE38*100</f>
        <v>70.11220370930171</v>
      </c>
      <c r="FF38" s="18">
        <f t="shared" ref="FF38:FK38" si="225">SUM(FF39:FF48)</f>
        <v>2845.8999999999996</v>
      </c>
      <c r="FG38" s="18">
        <f t="shared" si="225"/>
        <v>0</v>
      </c>
      <c r="FH38" s="18">
        <f t="shared" si="225"/>
        <v>157.9</v>
      </c>
      <c r="FI38" s="18">
        <f t="shared" si="225"/>
        <v>2584.8999999999996</v>
      </c>
      <c r="FJ38" s="18">
        <f t="shared" si="225"/>
        <v>0</v>
      </c>
      <c r="FK38" s="18">
        <f t="shared" si="225"/>
        <v>103.1</v>
      </c>
      <c r="FL38" s="8">
        <f>FF38/EE38*100</f>
        <v>25.302736632466168</v>
      </c>
      <c r="FM38" s="18">
        <f t="shared" ref="FM38:FR38" si="226">SUM(FM39:FM48)</f>
        <v>4920.9000000000005</v>
      </c>
      <c r="FN38" s="18">
        <f t="shared" si="226"/>
        <v>0</v>
      </c>
      <c r="FO38" s="18">
        <f t="shared" si="226"/>
        <v>571</v>
      </c>
      <c r="FP38" s="18">
        <f t="shared" si="226"/>
        <v>4218.7</v>
      </c>
      <c r="FQ38" s="18">
        <f t="shared" si="226"/>
        <v>0</v>
      </c>
      <c r="FR38" s="18">
        <f t="shared" si="226"/>
        <v>131.19999999999999</v>
      </c>
      <c r="FS38" s="8">
        <f t="shared" ref="FS38:FS48" si="227">FM38/EE38*100</f>
        <v>43.751444778348784</v>
      </c>
      <c r="FT38" s="18">
        <f t="shared" ref="FT38:FY38" si="228">SUM(FT39:FT48)</f>
        <v>6496.4000000000005</v>
      </c>
      <c r="FU38" s="18">
        <f t="shared" si="228"/>
        <v>0</v>
      </c>
      <c r="FV38" s="18">
        <f t="shared" si="228"/>
        <v>896.7</v>
      </c>
      <c r="FW38" s="18">
        <f t="shared" si="228"/>
        <v>5456.9</v>
      </c>
      <c r="FX38" s="18">
        <f t="shared" si="228"/>
        <v>0</v>
      </c>
      <c r="FY38" s="18">
        <f t="shared" si="228"/>
        <v>142.80000000000001</v>
      </c>
      <c r="FZ38" s="8">
        <f t="shared" ref="FZ38:FZ48" si="229">FT38/EE38*100</f>
        <v>57.759126553692418</v>
      </c>
      <c r="GA38" s="18">
        <f t="shared" ref="GA38:GF38" si="230">SUM(GA39:GA48)</f>
        <v>10954.7</v>
      </c>
      <c r="GB38" s="18">
        <f t="shared" si="230"/>
        <v>0</v>
      </c>
      <c r="GC38" s="18">
        <f t="shared" si="230"/>
        <v>959.7</v>
      </c>
      <c r="GD38" s="18">
        <f t="shared" si="230"/>
        <v>9833.7999999999993</v>
      </c>
      <c r="GE38" s="18">
        <f t="shared" si="230"/>
        <v>0</v>
      </c>
      <c r="GF38" s="18">
        <f t="shared" si="230"/>
        <v>161.19999999999999</v>
      </c>
      <c r="GG38" s="8">
        <f t="shared" ref="GG38:GG48" si="231">GA38/EE38*100</f>
        <v>97.397620783469961</v>
      </c>
      <c r="GH38" s="18">
        <f t="shared" ref="GH38:GS38" si="232">SUM(GH39:GH50)</f>
        <v>10921.100000000004</v>
      </c>
      <c r="GI38" s="18">
        <f t="shared" si="232"/>
        <v>0</v>
      </c>
      <c r="GJ38" s="18">
        <f t="shared" si="232"/>
        <v>690.2</v>
      </c>
      <c r="GK38" s="18">
        <f t="shared" si="232"/>
        <v>10115.700000000003</v>
      </c>
      <c r="GL38" s="18">
        <f t="shared" si="232"/>
        <v>0</v>
      </c>
      <c r="GM38" s="18">
        <f t="shared" si="232"/>
        <v>115.2</v>
      </c>
      <c r="GN38" s="18">
        <f t="shared" si="232"/>
        <v>2291.86</v>
      </c>
      <c r="GO38" s="18">
        <f t="shared" si="232"/>
        <v>0</v>
      </c>
      <c r="GP38" s="18">
        <f t="shared" si="232"/>
        <v>130</v>
      </c>
      <c r="GQ38" s="18">
        <f t="shared" si="232"/>
        <v>2161.86</v>
      </c>
      <c r="GR38" s="18">
        <f t="shared" si="232"/>
        <v>0</v>
      </c>
      <c r="GS38" s="18">
        <f t="shared" si="232"/>
        <v>0</v>
      </c>
      <c r="GT38" s="18">
        <f>GN38/GH38*100</f>
        <v>20.985615002151793</v>
      </c>
      <c r="GU38" s="18">
        <f t="shared" ref="GU38:GZ38" si="233">SUM(GU39:GU50)</f>
        <v>4539.5599999999995</v>
      </c>
      <c r="GV38" s="18">
        <f t="shared" si="233"/>
        <v>0</v>
      </c>
      <c r="GW38" s="18">
        <f t="shared" si="233"/>
        <v>384.8</v>
      </c>
      <c r="GX38" s="18">
        <f t="shared" si="233"/>
        <v>4150.16</v>
      </c>
      <c r="GY38" s="18">
        <f t="shared" si="233"/>
        <v>0</v>
      </c>
      <c r="GZ38" s="18">
        <f t="shared" si="233"/>
        <v>4.5999999999999996</v>
      </c>
      <c r="HA38" s="11">
        <f t="shared" ref="HA38:HA50" si="234">GU38/GH38*100</f>
        <v>41.566875131625913</v>
      </c>
      <c r="HB38" s="18">
        <f t="shared" ref="HB38:HG38" si="235">SUM(HB39:HB50)</f>
        <v>10559.360000000004</v>
      </c>
      <c r="HC38" s="18">
        <f t="shared" si="235"/>
        <v>0</v>
      </c>
      <c r="HD38" s="18">
        <f t="shared" si="235"/>
        <v>689.80000000000007</v>
      </c>
      <c r="HE38" s="18">
        <f t="shared" si="235"/>
        <v>9828.5600000000031</v>
      </c>
      <c r="HF38" s="18">
        <f t="shared" si="235"/>
        <v>0</v>
      </c>
      <c r="HG38" s="18">
        <f t="shared" si="235"/>
        <v>41</v>
      </c>
      <c r="HH38" s="11">
        <f>HB38/GH38*100</f>
        <v>96.687696294329328</v>
      </c>
      <c r="HI38" s="18">
        <f>SUM(HI39:HI51)</f>
        <v>5304.5</v>
      </c>
      <c r="HJ38" s="18">
        <f t="shared" ref="HJ38:HT38" si="236">SUM(HJ39:HJ51)</f>
        <v>0</v>
      </c>
      <c r="HK38" s="18">
        <f t="shared" si="236"/>
        <v>609.6</v>
      </c>
      <c r="HL38" s="18">
        <f t="shared" si="236"/>
        <v>4665.8999999999996</v>
      </c>
      <c r="HM38" s="18">
        <f t="shared" si="236"/>
        <v>0</v>
      </c>
      <c r="HN38" s="18">
        <f t="shared" si="236"/>
        <v>29</v>
      </c>
      <c r="HO38" s="18">
        <f t="shared" si="236"/>
        <v>2433.4</v>
      </c>
      <c r="HP38" s="18">
        <f t="shared" si="236"/>
        <v>0</v>
      </c>
      <c r="HQ38" s="18">
        <f t="shared" si="236"/>
        <v>77.599999999999994</v>
      </c>
      <c r="HR38" s="18">
        <f t="shared" si="236"/>
        <v>2355.8000000000002</v>
      </c>
      <c r="HS38" s="18">
        <f t="shared" si="236"/>
        <v>0</v>
      </c>
      <c r="HT38" s="18">
        <f t="shared" si="236"/>
        <v>0</v>
      </c>
      <c r="HU38" s="12">
        <f>HO38/HI38*100</f>
        <v>45.874257705721561</v>
      </c>
      <c r="HV38" s="81"/>
      <c r="HW38" s="81"/>
      <c r="HX38" s="81"/>
      <c r="HY38" s="81"/>
      <c r="HZ38" s="81"/>
      <c r="IA38" s="81"/>
      <c r="IB38" s="81"/>
      <c r="IC38" s="81"/>
      <c r="ID38" s="81"/>
      <c r="IE38" s="81"/>
      <c r="IF38" s="81"/>
      <c r="IG38" s="81"/>
      <c r="IH38" s="81"/>
    </row>
    <row r="39" spans="2:242" s="3" customFormat="1" ht="37.5" customHeight="1">
      <c r="B39" s="31">
        <v>17</v>
      </c>
      <c r="C39" s="31" t="s">
        <v>91</v>
      </c>
      <c r="D39" s="15">
        <f>F39+G39+H39+I39</f>
        <v>37</v>
      </c>
      <c r="E39" s="15"/>
      <c r="F39" s="15"/>
      <c r="G39" s="15">
        <v>37</v>
      </c>
      <c r="H39" s="15"/>
      <c r="I39" s="15"/>
      <c r="J39" s="29" t="e">
        <f>D39/#REF!*100</f>
        <v>#REF!</v>
      </c>
      <c r="K39" s="16">
        <f t="shared" ref="K39:K48" si="237">M39+N39+O39+P39</f>
        <v>5</v>
      </c>
      <c r="L39" s="15"/>
      <c r="M39" s="15"/>
      <c r="N39" s="15">
        <v>5</v>
      </c>
      <c r="O39" s="15"/>
      <c r="P39" s="15"/>
      <c r="Q39" s="16">
        <f>S39+T39+U39+V39</f>
        <v>0</v>
      </c>
      <c r="R39" s="15"/>
      <c r="S39" s="15"/>
      <c r="T39" s="15"/>
      <c r="U39" s="15"/>
      <c r="V39" s="15"/>
      <c r="W39" s="30">
        <f t="shared" si="193"/>
        <v>0</v>
      </c>
      <c r="X39" s="16">
        <f>Z39+AA39+AB39+AC39</f>
        <v>4</v>
      </c>
      <c r="Y39" s="15"/>
      <c r="Z39" s="15"/>
      <c r="AA39" s="15">
        <v>4</v>
      </c>
      <c r="AB39" s="15"/>
      <c r="AC39" s="15"/>
      <c r="AD39" s="30">
        <f t="shared" si="195"/>
        <v>80</v>
      </c>
      <c r="AE39" s="16">
        <f>AG39+AH39+AI39+AJ39</f>
        <v>4</v>
      </c>
      <c r="AF39" s="15"/>
      <c r="AG39" s="15"/>
      <c r="AH39" s="15">
        <v>4</v>
      </c>
      <c r="AI39" s="15"/>
      <c r="AJ39" s="15"/>
      <c r="AK39" s="30">
        <f t="shared" si="197"/>
        <v>80</v>
      </c>
      <c r="AL39" s="15">
        <f>AN39+AO39+AP39+AQ39</f>
        <v>4</v>
      </c>
      <c r="AM39" s="15"/>
      <c r="AN39" s="15"/>
      <c r="AO39" s="15">
        <v>4</v>
      </c>
      <c r="AP39" s="15"/>
      <c r="AQ39" s="15"/>
      <c r="AR39" s="29">
        <f t="shared" si="199"/>
        <v>80</v>
      </c>
      <c r="AS39" s="15">
        <f t="shared" ref="AS39:AS48" si="238">AU39+AV39+AW39+AX39</f>
        <v>5</v>
      </c>
      <c r="AT39" s="15"/>
      <c r="AU39" s="15"/>
      <c r="AV39" s="15">
        <v>5</v>
      </c>
      <c r="AW39" s="15"/>
      <c r="AX39" s="15"/>
      <c r="AY39" s="15">
        <f>BA39+BB39+BC39+BD39</f>
        <v>0</v>
      </c>
      <c r="AZ39" s="15"/>
      <c r="BA39" s="15"/>
      <c r="BB39" s="15"/>
      <c r="BC39" s="15"/>
      <c r="BD39" s="15"/>
      <c r="BE39" s="29">
        <f t="shared" si="201"/>
        <v>0</v>
      </c>
      <c r="BF39" s="15">
        <f>BH39+BI39+BJ39+BK39</f>
        <v>4</v>
      </c>
      <c r="BG39" s="15"/>
      <c r="BH39" s="15"/>
      <c r="BI39" s="15">
        <v>4</v>
      </c>
      <c r="BJ39" s="15"/>
      <c r="BK39" s="15"/>
      <c r="BL39" s="29">
        <f t="shared" si="203"/>
        <v>80</v>
      </c>
      <c r="BM39" s="15">
        <f>BO39+BP39+BQ39+BR39</f>
        <v>4</v>
      </c>
      <c r="BN39" s="15"/>
      <c r="BO39" s="15"/>
      <c r="BP39" s="15">
        <v>4</v>
      </c>
      <c r="BQ39" s="15"/>
      <c r="BR39" s="15"/>
      <c r="BS39" s="29">
        <f t="shared" si="205"/>
        <v>80</v>
      </c>
      <c r="BT39" s="15">
        <f>BV39+BW39+BX39+BY39</f>
        <v>0</v>
      </c>
      <c r="BU39" s="15"/>
      <c r="BV39" s="15"/>
      <c r="BW39" s="15">
        <v>0</v>
      </c>
      <c r="BX39" s="15"/>
      <c r="BY39" s="15"/>
      <c r="BZ39" s="29">
        <f t="shared" si="207"/>
        <v>0</v>
      </c>
      <c r="CA39" s="15">
        <f>CC39+CD39+CE39+CF39</f>
        <v>2</v>
      </c>
      <c r="CB39" s="15"/>
      <c r="CC39" s="15"/>
      <c r="CD39" s="15">
        <v>2</v>
      </c>
      <c r="CE39" s="15"/>
      <c r="CF39" s="15"/>
      <c r="CG39" s="10">
        <f t="shared" si="209"/>
        <v>40</v>
      </c>
      <c r="CH39" s="15">
        <f>CJ39+CK39+CL39+CM39</f>
        <v>5</v>
      </c>
      <c r="CI39" s="15"/>
      <c r="CJ39" s="15"/>
      <c r="CK39" s="15">
        <v>5</v>
      </c>
      <c r="CL39" s="15"/>
      <c r="CM39" s="15"/>
      <c r="CN39" s="10">
        <f t="shared" si="211"/>
        <v>100</v>
      </c>
      <c r="CO39" s="15">
        <f>CQ39+CR39+CS39+CT39</f>
        <v>5</v>
      </c>
      <c r="CP39" s="15"/>
      <c r="CQ39" s="15"/>
      <c r="CR39" s="15">
        <v>5</v>
      </c>
      <c r="CS39" s="15"/>
      <c r="CT39" s="15"/>
      <c r="CU39" s="10">
        <f t="shared" si="213"/>
        <v>100</v>
      </c>
      <c r="CV39" s="15">
        <f t="shared" ref="CV39:CV48" si="239">CX39+CY39+CZ39+DA39</f>
        <v>63</v>
      </c>
      <c r="CW39" s="15"/>
      <c r="CX39" s="15"/>
      <c r="CY39" s="15">
        <v>63</v>
      </c>
      <c r="CZ39" s="15"/>
      <c r="DA39" s="15"/>
      <c r="DB39" s="15">
        <f>DD39+DE39+DF39+DG39</f>
        <v>0</v>
      </c>
      <c r="DC39" s="15"/>
      <c r="DD39" s="15"/>
      <c r="DE39" s="15">
        <v>0</v>
      </c>
      <c r="DF39" s="15"/>
      <c r="DG39" s="15"/>
      <c r="DH39" s="10">
        <f t="shared" si="215"/>
        <v>0</v>
      </c>
      <c r="DI39" s="15">
        <f>DK39+DL39+DM39+DN39</f>
        <v>63</v>
      </c>
      <c r="DJ39" s="15"/>
      <c r="DK39" s="15"/>
      <c r="DL39" s="15">
        <v>63</v>
      </c>
      <c r="DM39" s="15"/>
      <c r="DN39" s="15"/>
      <c r="DO39" s="10">
        <f t="shared" si="217"/>
        <v>100</v>
      </c>
      <c r="DP39" s="15">
        <f>DR39+DS39+DT39+DU39</f>
        <v>63</v>
      </c>
      <c r="DQ39" s="15"/>
      <c r="DR39" s="15"/>
      <c r="DS39" s="15">
        <v>63</v>
      </c>
      <c r="DT39" s="15"/>
      <c r="DU39" s="15"/>
      <c r="DV39" s="10">
        <f t="shared" si="219"/>
        <v>100</v>
      </c>
      <c r="DW39" s="15">
        <f>DY39+DZ39+EA39+EB39</f>
        <v>63</v>
      </c>
      <c r="DX39" s="15"/>
      <c r="DY39" s="15"/>
      <c r="DZ39" s="15">
        <v>63</v>
      </c>
      <c r="EA39" s="15"/>
      <c r="EB39" s="15"/>
      <c r="EC39" s="10">
        <f t="shared" si="221"/>
        <v>100</v>
      </c>
      <c r="ED39" s="13">
        <v>0</v>
      </c>
      <c r="EE39" s="15">
        <f t="shared" ref="EE39:EE44" si="240">EG39+EH39+EI39+EJ39</f>
        <v>5</v>
      </c>
      <c r="EF39" s="15"/>
      <c r="EG39" s="15"/>
      <c r="EH39" s="15">
        <v>5</v>
      </c>
      <c r="EI39" s="15"/>
      <c r="EJ39" s="15"/>
      <c r="EK39" s="15">
        <f>EM39+EN39+EO39+EP39</f>
        <v>0</v>
      </c>
      <c r="EL39" s="15"/>
      <c r="EM39" s="15"/>
      <c r="EN39" s="15">
        <v>0</v>
      </c>
      <c r="EO39" s="15"/>
      <c r="EP39" s="15"/>
      <c r="EQ39" s="10">
        <f>EK39/EE39*100</f>
        <v>0</v>
      </c>
      <c r="ER39" s="15">
        <f>ET39+EU39+EV39+EW39</f>
        <v>63</v>
      </c>
      <c r="ES39" s="15"/>
      <c r="ET39" s="15"/>
      <c r="EU39" s="15">
        <v>63</v>
      </c>
      <c r="EV39" s="15"/>
      <c r="EW39" s="15"/>
      <c r="EX39" s="10">
        <f>ER39/EE39*100</f>
        <v>1260</v>
      </c>
      <c r="EY39" s="15">
        <f>FA39+FB39+FC39+FD39</f>
        <v>63</v>
      </c>
      <c r="EZ39" s="15"/>
      <c r="FA39" s="15"/>
      <c r="FB39" s="15">
        <v>63</v>
      </c>
      <c r="FC39" s="15"/>
      <c r="FD39" s="15"/>
      <c r="FE39" s="10">
        <f>EY39/EE39*100</f>
        <v>1260</v>
      </c>
      <c r="FF39" s="15">
        <f>FH39+FI39+FJ39+FK39</f>
        <v>0</v>
      </c>
      <c r="FG39" s="15"/>
      <c r="FH39" s="15"/>
      <c r="FI39" s="15">
        <v>0</v>
      </c>
      <c r="FJ39" s="15"/>
      <c r="FK39" s="15"/>
      <c r="FL39" s="10">
        <f>FF39/EE39*100</f>
        <v>0</v>
      </c>
      <c r="FM39" s="15">
        <f>FO39+FP39+FQ39+FR39</f>
        <v>0</v>
      </c>
      <c r="FN39" s="15"/>
      <c r="FO39" s="15"/>
      <c r="FP39" s="15">
        <v>0</v>
      </c>
      <c r="FQ39" s="15"/>
      <c r="FR39" s="15"/>
      <c r="FS39" s="10">
        <f t="shared" si="227"/>
        <v>0</v>
      </c>
      <c r="FT39" s="15">
        <f>FV39+FW39+FX39+FY39</f>
        <v>2</v>
      </c>
      <c r="FU39" s="15"/>
      <c r="FV39" s="15"/>
      <c r="FW39" s="15">
        <v>2</v>
      </c>
      <c r="FX39" s="15"/>
      <c r="FY39" s="15"/>
      <c r="FZ39" s="10">
        <f t="shared" si="229"/>
        <v>40</v>
      </c>
      <c r="GA39" s="15">
        <f>GC39+GD39+GE39+GF39</f>
        <v>5</v>
      </c>
      <c r="GB39" s="15"/>
      <c r="GC39" s="15"/>
      <c r="GD39" s="15">
        <v>5</v>
      </c>
      <c r="GE39" s="15"/>
      <c r="GF39" s="15"/>
      <c r="GG39" s="10">
        <f t="shared" si="231"/>
        <v>100</v>
      </c>
      <c r="GH39" s="15">
        <f t="shared" ref="GH39:GH50" si="241">GJ39+GK39+GL39+GM39</f>
        <v>22.2</v>
      </c>
      <c r="GI39" s="14"/>
      <c r="GJ39" s="31"/>
      <c r="GK39" s="31">
        <v>22.2</v>
      </c>
      <c r="GL39" s="31"/>
      <c r="GM39" s="31"/>
      <c r="GN39" s="31">
        <f>GP39+GQ39+GR39+GS39</f>
        <v>0</v>
      </c>
      <c r="GO39" s="31"/>
      <c r="GP39" s="31"/>
      <c r="GQ39" s="31">
        <v>0</v>
      </c>
      <c r="GR39" s="31"/>
      <c r="GS39" s="31"/>
      <c r="GT39" s="19">
        <f t="shared" ref="GT39:GT50" si="242">GN39/GH39*100</f>
        <v>0</v>
      </c>
      <c r="GU39" s="31">
        <f>GW39+GX39+GY39+GZ39</f>
        <v>3</v>
      </c>
      <c r="GV39" s="31"/>
      <c r="GW39" s="31"/>
      <c r="GX39" s="31">
        <v>3</v>
      </c>
      <c r="GY39" s="31"/>
      <c r="GZ39" s="31"/>
      <c r="HA39" s="58">
        <f t="shared" si="234"/>
        <v>13.513513513513514</v>
      </c>
      <c r="HB39" s="31">
        <f>HD39+HE39+HF39+HG39</f>
        <v>22.2</v>
      </c>
      <c r="HC39" s="31"/>
      <c r="HD39" s="31"/>
      <c r="HE39" s="31">
        <v>22.2</v>
      </c>
      <c r="HF39" s="31"/>
      <c r="HG39" s="31"/>
      <c r="HH39" s="11">
        <f t="shared" ref="HH39:HH50" si="243">HB39/GH39*100</f>
        <v>100</v>
      </c>
      <c r="HI39" s="93">
        <f>HK39+HL39+HM39+HN39</f>
        <v>15.5</v>
      </c>
      <c r="HJ39" s="94"/>
      <c r="HK39" s="95"/>
      <c r="HL39" s="95">
        <f>8+7.5</f>
        <v>15.5</v>
      </c>
      <c r="HM39" s="95"/>
      <c r="HN39" s="95"/>
      <c r="HO39" s="96">
        <f>HQ39+HR39+HS39+HT39</f>
        <v>0</v>
      </c>
      <c r="HP39" s="95"/>
      <c r="HQ39" s="95"/>
      <c r="HR39" s="95">
        <v>0</v>
      </c>
      <c r="HS39" s="95"/>
      <c r="HT39" s="95"/>
      <c r="HU39" s="12">
        <f t="shared" ref="HU39:HU51" si="244">HO39/HI39*100</f>
        <v>0</v>
      </c>
      <c r="HV39" s="81"/>
      <c r="HW39" s="81"/>
      <c r="HX39" s="81"/>
      <c r="HY39" s="81"/>
      <c r="HZ39" s="81"/>
      <c r="IA39" s="81"/>
      <c r="IB39" s="81"/>
      <c r="IC39" s="81"/>
      <c r="ID39" s="81"/>
      <c r="IE39" s="81"/>
      <c r="IF39" s="81"/>
      <c r="IG39" s="81"/>
      <c r="IH39" s="81"/>
    </row>
    <row r="40" spans="2:242" s="3" customFormat="1" ht="27" customHeight="1">
      <c r="B40" s="31">
        <v>18</v>
      </c>
      <c r="C40" s="31" t="s">
        <v>92</v>
      </c>
      <c r="D40" s="15">
        <f t="shared" ref="D40:D48" si="245">F40+G40+H40+I40</f>
        <v>4612</v>
      </c>
      <c r="E40" s="15"/>
      <c r="F40" s="15"/>
      <c r="G40" s="15">
        <v>4612</v>
      </c>
      <c r="H40" s="15"/>
      <c r="I40" s="15"/>
      <c r="J40" s="29" t="e">
        <f>D40/#REF!*100</f>
        <v>#REF!</v>
      </c>
      <c r="K40" s="16">
        <f t="shared" si="237"/>
        <v>4437.54</v>
      </c>
      <c r="L40" s="15"/>
      <c r="M40" s="15"/>
      <c r="N40" s="15">
        <v>4437.54</v>
      </c>
      <c r="O40" s="15"/>
      <c r="P40" s="15"/>
      <c r="Q40" s="16">
        <f t="shared" ref="Q40:Q46" si="246">S40+T40+U40+V40</f>
        <v>1000</v>
      </c>
      <c r="R40" s="15"/>
      <c r="S40" s="15"/>
      <c r="T40" s="15">
        <v>1000</v>
      </c>
      <c r="U40" s="15"/>
      <c r="V40" s="15"/>
      <c r="W40" s="30">
        <f t="shared" si="193"/>
        <v>22.535008135137939</v>
      </c>
      <c r="X40" s="16">
        <f t="shared" ref="X40:X46" si="247">Z40+AA40+AB40+AC40</f>
        <v>1768</v>
      </c>
      <c r="Y40" s="15"/>
      <c r="Z40" s="15"/>
      <c r="AA40" s="15">
        <v>1768</v>
      </c>
      <c r="AB40" s="15"/>
      <c r="AC40" s="15"/>
      <c r="AD40" s="30">
        <f t="shared" si="195"/>
        <v>39.841894382923869</v>
      </c>
      <c r="AE40" s="16">
        <f t="shared" ref="AE40:AE46" si="248">AG40+AH40+AI40+AJ40</f>
        <v>2430</v>
      </c>
      <c r="AF40" s="15"/>
      <c r="AG40" s="15"/>
      <c r="AH40" s="15">
        <v>2430</v>
      </c>
      <c r="AI40" s="15"/>
      <c r="AJ40" s="15"/>
      <c r="AK40" s="30">
        <f t="shared" si="197"/>
        <v>54.760069768385186</v>
      </c>
      <c r="AL40" s="15">
        <f t="shared" ref="AL40:AL46" si="249">AN40+AO40+AP40+AQ40</f>
        <v>4437.54</v>
      </c>
      <c r="AM40" s="15"/>
      <c r="AN40" s="15"/>
      <c r="AO40" s="15">
        <v>4437.54</v>
      </c>
      <c r="AP40" s="15"/>
      <c r="AQ40" s="15"/>
      <c r="AR40" s="29">
        <f t="shared" si="199"/>
        <v>100</v>
      </c>
      <c r="AS40" s="15">
        <f t="shared" si="238"/>
        <v>6524.7</v>
      </c>
      <c r="AT40" s="15"/>
      <c r="AU40" s="15"/>
      <c r="AV40" s="15">
        <v>6524.7</v>
      </c>
      <c r="AW40" s="15"/>
      <c r="AX40" s="15"/>
      <c r="AY40" s="15">
        <f t="shared" ref="AY40:AY46" si="250">BA40+BB40+BC40+BD40</f>
        <v>1000</v>
      </c>
      <c r="AZ40" s="15"/>
      <c r="BA40" s="15"/>
      <c r="BB40" s="15">
        <v>1000</v>
      </c>
      <c r="BC40" s="15"/>
      <c r="BD40" s="15"/>
      <c r="BE40" s="29">
        <f t="shared" si="201"/>
        <v>15.326375159011144</v>
      </c>
      <c r="BF40" s="15">
        <f t="shared" ref="BF40:BF46" si="251">BH40+BI40+BJ40+BK40</f>
        <v>1768</v>
      </c>
      <c r="BG40" s="15"/>
      <c r="BH40" s="15"/>
      <c r="BI40" s="15">
        <v>1768</v>
      </c>
      <c r="BJ40" s="15"/>
      <c r="BK40" s="15"/>
      <c r="BL40" s="29">
        <f t="shared" si="203"/>
        <v>27.097031281131699</v>
      </c>
      <c r="BM40" s="15">
        <f t="shared" ref="BM40:BM46" si="252">BO40+BP40+BQ40+BR40</f>
        <v>2430</v>
      </c>
      <c r="BN40" s="15"/>
      <c r="BO40" s="15"/>
      <c r="BP40" s="15">
        <v>2430</v>
      </c>
      <c r="BQ40" s="15"/>
      <c r="BR40" s="15"/>
      <c r="BS40" s="29">
        <f t="shared" si="205"/>
        <v>37.243091636397075</v>
      </c>
      <c r="BT40" s="15">
        <f t="shared" ref="BT40:BT46" si="253">BV40+BW40+BX40+BY40</f>
        <v>1520</v>
      </c>
      <c r="BU40" s="15"/>
      <c r="BV40" s="15"/>
      <c r="BW40" s="15">
        <v>1520</v>
      </c>
      <c r="BX40" s="15"/>
      <c r="BY40" s="15"/>
      <c r="BZ40" s="29">
        <f t="shared" si="207"/>
        <v>23.296090241696938</v>
      </c>
      <c r="CA40" s="15">
        <f t="shared" ref="CA40:CA46" si="254">CC40+CD40+CE40+CF40</f>
        <v>3376</v>
      </c>
      <c r="CB40" s="15"/>
      <c r="CC40" s="15"/>
      <c r="CD40" s="15">
        <v>3376</v>
      </c>
      <c r="CE40" s="15"/>
      <c r="CF40" s="15"/>
      <c r="CG40" s="10">
        <f t="shared" si="209"/>
        <v>51.741842536821615</v>
      </c>
      <c r="CH40" s="15">
        <f t="shared" ref="CH40:CH46" si="255">CJ40+CK40+CL40+CM40</f>
        <v>4286.5</v>
      </c>
      <c r="CI40" s="15"/>
      <c r="CJ40" s="15"/>
      <c r="CK40" s="15">
        <v>4286.5</v>
      </c>
      <c r="CL40" s="15"/>
      <c r="CM40" s="15"/>
      <c r="CN40" s="10">
        <f t="shared" si="211"/>
        <v>65.69650711910127</v>
      </c>
      <c r="CO40" s="15">
        <f t="shared" ref="CO40:CO46" si="256">CQ40+CR40+CS40+CT40</f>
        <v>6524.7</v>
      </c>
      <c r="CP40" s="15"/>
      <c r="CQ40" s="15"/>
      <c r="CR40" s="15">
        <v>6524.7</v>
      </c>
      <c r="CS40" s="15"/>
      <c r="CT40" s="15"/>
      <c r="CU40" s="10">
        <f t="shared" si="213"/>
        <v>100</v>
      </c>
      <c r="CV40" s="15">
        <f t="shared" si="239"/>
        <v>7241.2</v>
      </c>
      <c r="CW40" s="15"/>
      <c r="CX40" s="15"/>
      <c r="CY40" s="15">
        <v>7241.2</v>
      </c>
      <c r="CZ40" s="15"/>
      <c r="DA40" s="15"/>
      <c r="DB40" s="15">
        <f t="shared" ref="DB40:DB46" si="257">DD40+DE40+DF40+DG40</f>
        <v>2000.2</v>
      </c>
      <c r="DC40" s="15"/>
      <c r="DD40" s="15"/>
      <c r="DE40" s="15">
        <v>2000.2</v>
      </c>
      <c r="DF40" s="15"/>
      <c r="DG40" s="15"/>
      <c r="DH40" s="10">
        <f t="shared" si="215"/>
        <v>27.622493509363089</v>
      </c>
      <c r="DI40" s="15">
        <f t="shared" ref="DI40:DI46" si="258">DK40+DL40+DM40+DN40</f>
        <v>4456.8999999999996</v>
      </c>
      <c r="DJ40" s="15"/>
      <c r="DK40" s="15"/>
      <c r="DL40" s="15">
        <v>4456.8999999999996</v>
      </c>
      <c r="DM40" s="15"/>
      <c r="DN40" s="15"/>
      <c r="DO40" s="10">
        <f t="shared" si="217"/>
        <v>61.549190741865992</v>
      </c>
      <c r="DP40" s="15">
        <f t="shared" ref="DP40:DP46" si="259">DR40+DS40+DT40+DU40</f>
        <v>5420.6</v>
      </c>
      <c r="DQ40" s="15"/>
      <c r="DR40" s="15"/>
      <c r="DS40" s="15">
        <v>5420.6</v>
      </c>
      <c r="DT40" s="15"/>
      <c r="DU40" s="15"/>
      <c r="DV40" s="10">
        <f t="shared" si="219"/>
        <v>74.857758382588528</v>
      </c>
      <c r="DW40" s="15">
        <f t="shared" ref="DW40:DW46" si="260">DY40+DZ40+EA40+EB40</f>
        <v>7241.2</v>
      </c>
      <c r="DX40" s="15"/>
      <c r="DY40" s="15"/>
      <c r="DZ40" s="15">
        <v>7241.2</v>
      </c>
      <c r="EA40" s="15"/>
      <c r="EB40" s="15"/>
      <c r="EC40" s="10">
        <f t="shared" si="221"/>
        <v>100</v>
      </c>
      <c r="ED40" s="13">
        <v>707</v>
      </c>
      <c r="EE40" s="15">
        <f t="shared" si="240"/>
        <v>7451.1</v>
      </c>
      <c r="EF40" s="15"/>
      <c r="EG40" s="15"/>
      <c r="EH40" s="15">
        <v>7451.1</v>
      </c>
      <c r="EI40" s="15"/>
      <c r="EJ40" s="15"/>
      <c r="EK40" s="15">
        <f>EM40+EN40+EO40+EP40</f>
        <v>2000.2</v>
      </c>
      <c r="EL40" s="15"/>
      <c r="EM40" s="15"/>
      <c r="EN40" s="15">
        <v>2000.2</v>
      </c>
      <c r="EO40" s="15"/>
      <c r="EP40" s="15"/>
      <c r="EQ40" s="10">
        <f>EK40/EE40*100</f>
        <v>26.844358551086415</v>
      </c>
      <c r="ER40" s="15">
        <f>ET40+EU40+EV40+EW40</f>
        <v>4456.8999999999996</v>
      </c>
      <c r="ES40" s="15"/>
      <c r="ET40" s="15"/>
      <c r="EU40" s="15">
        <v>4456.8999999999996</v>
      </c>
      <c r="EV40" s="15"/>
      <c r="EW40" s="15"/>
      <c r="EX40" s="10">
        <f>ER40/EE40*100</f>
        <v>59.815329280240491</v>
      </c>
      <c r="EY40" s="15">
        <f>FA40+FB40+FC40+FD40</f>
        <v>5420.6</v>
      </c>
      <c r="EZ40" s="15"/>
      <c r="FA40" s="15"/>
      <c r="FB40" s="15">
        <v>5420.6</v>
      </c>
      <c r="FC40" s="15"/>
      <c r="FD40" s="15"/>
      <c r="FE40" s="10">
        <f>EY40/EE40*100</f>
        <v>72.748990082001313</v>
      </c>
      <c r="FF40" s="15">
        <f t="shared" ref="FF40:FF46" si="261">FH40+FI40+FJ40+FK40</f>
        <v>2484.1999999999998</v>
      </c>
      <c r="FG40" s="15"/>
      <c r="FH40" s="15"/>
      <c r="FI40" s="15">
        <v>2484.1999999999998</v>
      </c>
      <c r="FJ40" s="15"/>
      <c r="FK40" s="15"/>
      <c r="FL40" s="10">
        <f>FF40/EE40*100</f>
        <v>33.340043751929244</v>
      </c>
      <c r="FM40" s="15">
        <f t="shared" ref="FM40:FM46" si="262">FO40+FP40+FQ40+FR40</f>
        <v>4092.6</v>
      </c>
      <c r="FN40" s="15"/>
      <c r="FO40" s="15"/>
      <c r="FP40" s="15">
        <v>4092.6</v>
      </c>
      <c r="FQ40" s="15"/>
      <c r="FR40" s="15"/>
      <c r="FS40" s="10">
        <f t="shared" si="227"/>
        <v>54.926118291259009</v>
      </c>
      <c r="FT40" s="15">
        <f t="shared" ref="FT40:FT46" si="263">FV40+FW40+FX40+FY40</f>
        <v>4849.3</v>
      </c>
      <c r="FU40" s="15"/>
      <c r="FV40" s="15"/>
      <c r="FW40" s="15">
        <v>4849.3</v>
      </c>
      <c r="FX40" s="15"/>
      <c r="FY40" s="15"/>
      <c r="FZ40" s="10">
        <f t="shared" si="229"/>
        <v>65.081665794312244</v>
      </c>
      <c r="GA40" s="15">
        <f t="shared" ref="GA40:GA46" si="264">GC40+GD40+GE40+GF40</f>
        <v>7451.1</v>
      </c>
      <c r="GB40" s="15"/>
      <c r="GC40" s="15"/>
      <c r="GD40" s="15">
        <v>7451.1</v>
      </c>
      <c r="GE40" s="15"/>
      <c r="GF40" s="15"/>
      <c r="GG40" s="10">
        <f t="shared" si="231"/>
        <v>100</v>
      </c>
      <c r="GH40" s="15">
        <f>GJ40+GK40+GL40+GM40</f>
        <v>8018.8</v>
      </c>
      <c r="GI40" s="14"/>
      <c r="GJ40" s="31"/>
      <c r="GK40" s="31">
        <v>8018.8</v>
      </c>
      <c r="GL40" s="31"/>
      <c r="GM40" s="31"/>
      <c r="GN40" s="31">
        <f t="shared" ref="GN40:GN50" si="265">GP40+GQ40+GR40+GS40</f>
        <v>2076</v>
      </c>
      <c r="GO40" s="31"/>
      <c r="GP40" s="31"/>
      <c r="GQ40" s="31">
        <v>2076</v>
      </c>
      <c r="GR40" s="31"/>
      <c r="GS40" s="31"/>
      <c r="GT40" s="19">
        <f t="shared" si="242"/>
        <v>25.889160472888712</v>
      </c>
      <c r="GU40" s="31">
        <f t="shared" ref="GU40:GU50" si="266">GW40+GX40+GY40+GZ40</f>
        <v>3688</v>
      </c>
      <c r="GV40" s="31"/>
      <c r="GW40" s="31"/>
      <c r="GX40" s="31">
        <v>3688</v>
      </c>
      <c r="GY40" s="31"/>
      <c r="GZ40" s="31"/>
      <c r="HA40" s="58">
        <f t="shared" si="234"/>
        <v>45.991918990372618</v>
      </c>
      <c r="HB40" s="31">
        <f t="shared" ref="HB40:HB50" si="267">HD40+HE40+HF40+HG40</f>
        <v>8018.8</v>
      </c>
      <c r="HC40" s="31"/>
      <c r="HD40" s="31"/>
      <c r="HE40" s="31">
        <v>8018.8</v>
      </c>
      <c r="HF40" s="31"/>
      <c r="HG40" s="31"/>
      <c r="HH40" s="11">
        <f t="shared" si="243"/>
        <v>100</v>
      </c>
      <c r="HI40" s="16">
        <f>HK40+HL40+HM40+HN40</f>
        <v>3524.4</v>
      </c>
      <c r="HJ40" s="14"/>
      <c r="HK40" s="31"/>
      <c r="HL40" s="31">
        <f>(26*7.5)+2079.4+1250</f>
        <v>3524.4</v>
      </c>
      <c r="HM40" s="31"/>
      <c r="HN40" s="31"/>
      <c r="HO40" s="62">
        <f t="shared" ref="HO40:HO51" si="268">HQ40+HR40+HS40+HT40</f>
        <v>2079.4</v>
      </c>
      <c r="HP40" s="31"/>
      <c r="HQ40" s="31"/>
      <c r="HR40" s="31">
        <v>2079.4</v>
      </c>
      <c r="HS40" s="31"/>
      <c r="HT40" s="31"/>
      <c r="HU40" s="12">
        <f t="shared" si="244"/>
        <v>59.000113494495523</v>
      </c>
      <c r="HV40" s="81"/>
      <c r="HW40" s="81"/>
      <c r="HX40" s="81"/>
      <c r="HY40" s="81"/>
      <c r="HZ40" s="81"/>
      <c r="IA40" s="81"/>
      <c r="IB40" s="81"/>
      <c r="IC40" s="81"/>
      <c r="ID40" s="81"/>
      <c r="IE40" s="81"/>
      <c r="IF40" s="81"/>
      <c r="IG40" s="81"/>
      <c r="IH40" s="81"/>
    </row>
    <row r="41" spans="2:242" s="3" customFormat="1" ht="146.25" hidden="1" customHeight="1">
      <c r="B41" s="41" t="s">
        <v>93</v>
      </c>
      <c r="C41" s="31" t="s">
        <v>94</v>
      </c>
      <c r="D41" s="15"/>
      <c r="E41" s="15"/>
      <c r="F41" s="15"/>
      <c r="G41" s="15"/>
      <c r="H41" s="15"/>
      <c r="I41" s="15"/>
      <c r="J41" s="29"/>
      <c r="K41" s="16"/>
      <c r="L41" s="15"/>
      <c r="M41" s="15"/>
      <c r="N41" s="15"/>
      <c r="O41" s="15"/>
      <c r="P41" s="15"/>
      <c r="Q41" s="16"/>
      <c r="R41" s="15"/>
      <c r="S41" s="15"/>
      <c r="T41" s="15"/>
      <c r="U41" s="15"/>
      <c r="V41" s="15"/>
      <c r="W41" s="30"/>
      <c r="X41" s="16"/>
      <c r="Y41" s="15"/>
      <c r="Z41" s="15"/>
      <c r="AA41" s="15"/>
      <c r="AB41" s="15"/>
      <c r="AC41" s="15"/>
      <c r="AD41" s="30"/>
      <c r="AE41" s="16"/>
      <c r="AF41" s="15"/>
      <c r="AG41" s="15"/>
      <c r="AH41" s="15"/>
      <c r="AI41" s="15"/>
      <c r="AJ41" s="15"/>
      <c r="AK41" s="30"/>
      <c r="AL41" s="15"/>
      <c r="AM41" s="15"/>
      <c r="AN41" s="15"/>
      <c r="AO41" s="15"/>
      <c r="AP41" s="15"/>
      <c r="AQ41" s="15"/>
      <c r="AR41" s="29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29"/>
      <c r="BF41" s="15"/>
      <c r="BG41" s="15"/>
      <c r="BH41" s="15"/>
      <c r="BI41" s="15"/>
      <c r="BJ41" s="15"/>
      <c r="BK41" s="15"/>
      <c r="BL41" s="29"/>
      <c r="BM41" s="15"/>
      <c r="BN41" s="15"/>
      <c r="BO41" s="15"/>
      <c r="BP41" s="15"/>
      <c r="BQ41" s="15"/>
      <c r="BR41" s="15"/>
      <c r="BS41" s="29"/>
      <c r="BT41" s="15"/>
      <c r="BU41" s="15"/>
      <c r="BV41" s="15"/>
      <c r="BW41" s="15"/>
      <c r="BX41" s="15"/>
      <c r="BY41" s="15"/>
      <c r="BZ41" s="29"/>
      <c r="CA41" s="15"/>
      <c r="CB41" s="15"/>
      <c r="CC41" s="15"/>
      <c r="CD41" s="15"/>
      <c r="CE41" s="15"/>
      <c r="CF41" s="15"/>
      <c r="CG41" s="10"/>
      <c r="CH41" s="15"/>
      <c r="CI41" s="15"/>
      <c r="CJ41" s="15"/>
      <c r="CK41" s="15"/>
      <c r="CL41" s="15"/>
      <c r="CM41" s="15"/>
      <c r="CN41" s="10"/>
      <c r="CO41" s="15"/>
      <c r="CP41" s="15"/>
      <c r="CQ41" s="15"/>
      <c r="CR41" s="15"/>
      <c r="CS41" s="15"/>
      <c r="CT41" s="15"/>
      <c r="CU41" s="10"/>
      <c r="CV41" s="15">
        <f t="shared" si="239"/>
        <v>23518</v>
      </c>
      <c r="CW41" s="15"/>
      <c r="CX41" s="15">
        <v>23518</v>
      </c>
      <c r="CY41" s="15"/>
      <c r="CZ41" s="15"/>
      <c r="DA41" s="15"/>
      <c r="DB41" s="15"/>
      <c r="DC41" s="15"/>
      <c r="DD41" s="15"/>
      <c r="DE41" s="15"/>
      <c r="DF41" s="15"/>
      <c r="DG41" s="15"/>
      <c r="DH41" s="10"/>
      <c r="DI41" s="15"/>
      <c r="DJ41" s="15"/>
      <c r="DK41" s="15"/>
      <c r="DL41" s="15"/>
      <c r="DM41" s="15"/>
      <c r="DN41" s="15"/>
      <c r="DO41" s="10"/>
      <c r="DP41" s="15"/>
      <c r="DQ41" s="15"/>
      <c r="DR41" s="15"/>
      <c r="DS41" s="15"/>
      <c r="DT41" s="15"/>
      <c r="DU41" s="15"/>
      <c r="DV41" s="10"/>
      <c r="DW41" s="15">
        <f t="shared" si="260"/>
        <v>23518</v>
      </c>
      <c r="DX41" s="15"/>
      <c r="DY41" s="15">
        <v>23518</v>
      </c>
      <c r="DZ41" s="15"/>
      <c r="EA41" s="15"/>
      <c r="EB41" s="15"/>
      <c r="EC41" s="10"/>
      <c r="ED41" s="13">
        <v>0</v>
      </c>
      <c r="EE41" s="15">
        <f t="shared" si="240"/>
        <v>0</v>
      </c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0"/>
      <c r="ER41" s="15"/>
      <c r="ES41" s="15"/>
      <c r="ET41" s="15"/>
      <c r="EU41" s="15"/>
      <c r="EV41" s="15"/>
      <c r="EW41" s="15"/>
      <c r="EX41" s="10"/>
      <c r="EY41" s="15"/>
      <c r="EZ41" s="15"/>
      <c r="FA41" s="15"/>
      <c r="FB41" s="15"/>
      <c r="FC41" s="15"/>
      <c r="FD41" s="15"/>
      <c r="FE41" s="10"/>
      <c r="FF41" s="15">
        <f t="shared" si="261"/>
        <v>0</v>
      </c>
      <c r="FG41" s="15"/>
      <c r="FH41" s="15">
        <v>0</v>
      </c>
      <c r="FI41" s="15"/>
      <c r="FJ41" s="15"/>
      <c r="FK41" s="15"/>
      <c r="FL41" s="10"/>
      <c r="FM41" s="15">
        <f t="shared" si="262"/>
        <v>0</v>
      </c>
      <c r="FN41" s="15"/>
      <c r="FO41" s="15">
        <v>0</v>
      </c>
      <c r="FP41" s="15"/>
      <c r="FQ41" s="15"/>
      <c r="FR41" s="15"/>
      <c r="FS41" s="10"/>
      <c r="FT41" s="15">
        <f t="shared" si="263"/>
        <v>0</v>
      </c>
      <c r="FU41" s="15"/>
      <c r="FV41" s="15">
        <v>0</v>
      </c>
      <c r="FW41" s="15"/>
      <c r="FX41" s="15"/>
      <c r="FY41" s="15"/>
      <c r="FZ41" s="10"/>
      <c r="GA41" s="15">
        <f t="shared" si="264"/>
        <v>0</v>
      </c>
      <c r="GB41" s="15"/>
      <c r="GC41" s="15">
        <v>0</v>
      </c>
      <c r="GD41" s="15"/>
      <c r="GE41" s="15"/>
      <c r="GF41" s="15"/>
      <c r="GG41" s="10" t="e">
        <f t="shared" si="231"/>
        <v>#DIV/0!</v>
      </c>
      <c r="GH41" s="15">
        <f t="shared" si="241"/>
        <v>0</v>
      </c>
      <c r="GI41" s="14"/>
      <c r="GJ41" s="31"/>
      <c r="GK41" s="31"/>
      <c r="GL41" s="31"/>
      <c r="GM41" s="31"/>
      <c r="GN41" s="31">
        <f t="shared" si="265"/>
        <v>0</v>
      </c>
      <c r="GO41" s="31"/>
      <c r="GP41" s="31"/>
      <c r="GQ41" s="31"/>
      <c r="GR41" s="31"/>
      <c r="GS41" s="31"/>
      <c r="GT41" s="19" t="e">
        <f t="shared" si="242"/>
        <v>#DIV/0!</v>
      </c>
      <c r="GU41" s="31">
        <f t="shared" si="266"/>
        <v>0</v>
      </c>
      <c r="GV41" s="31"/>
      <c r="GW41" s="31"/>
      <c r="GX41" s="31"/>
      <c r="GY41" s="31"/>
      <c r="GZ41" s="31"/>
      <c r="HA41" s="58" t="e">
        <f t="shared" si="234"/>
        <v>#DIV/0!</v>
      </c>
      <c r="HB41" s="31">
        <f t="shared" si="267"/>
        <v>0</v>
      </c>
      <c r="HC41" s="31"/>
      <c r="HD41" s="31"/>
      <c r="HE41" s="31"/>
      <c r="HF41" s="31"/>
      <c r="HG41" s="31"/>
      <c r="HH41" s="11" t="e">
        <f t="shared" si="243"/>
        <v>#DIV/0!</v>
      </c>
      <c r="HI41" s="82">
        <f t="shared" ref="HI41:HI48" si="269">HK41+HL41+HM41+HN41</f>
        <v>0</v>
      </c>
      <c r="HJ41" s="78"/>
      <c r="HK41" s="90"/>
      <c r="HL41" s="90"/>
      <c r="HM41" s="90"/>
      <c r="HN41" s="90"/>
      <c r="HO41" s="97">
        <f t="shared" si="268"/>
        <v>0</v>
      </c>
      <c r="HP41" s="90"/>
      <c r="HQ41" s="90"/>
      <c r="HR41" s="90"/>
      <c r="HS41" s="90"/>
      <c r="HT41" s="90"/>
      <c r="HU41" s="12" t="e">
        <f t="shared" si="244"/>
        <v>#DIV/0!</v>
      </c>
      <c r="HV41" s="81"/>
      <c r="HW41" s="81"/>
      <c r="HX41" s="81"/>
      <c r="HY41" s="81"/>
      <c r="HZ41" s="81"/>
      <c r="IA41" s="81"/>
      <c r="IB41" s="81"/>
      <c r="IC41" s="81"/>
      <c r="ID41" s="81"/>
      <c r="IE41" s="81"/>
      <c r="IF41" s="81"/>
      <c r="IG41" s="81"/>
      <c r="IH41" s="81"/>
    </row>
    <row r="42" spans="2:242" s="63" customFormat="1" ht="41.25" customHeight="1">
      <c r="B42" s="72">
        <v>19</v>
      </c>
      <c r="C42" s="72" t="s">
        <v>95</v>
      </c>
      <c r="D42" s="24">
        <f t="shared" si="245"/>
        <v>934.6</v>
      </c>
      <c r="E42" s="72"/>
      <c r="F42" s="72"/>
      <c r="G42" s="72">
        <v>934.6</v>
      </c>
      <c r="H42" s="72"/>
      <c r="I42" s="72"/>
      <c r="J42" s="10" t="e">
        <f>D42/#REF!*100</f>
        <v>#REF!</v>
      </c>
      <c r="K42" s="25">
        <f t="shared" si="237"/>
        <v>350</v>
      </c>
      <c r="L42" s="72"/>
      <c r="M42" s="72"/>
      <c r="N42" s="72">
        <v>350</v>
      </c>
      <c r="O42" s="72"/>
      <c r="P42" s="72"/>
      <c r="Q42" s="24">
        <f t="shared" si="246"/>
        <v>0</v>
      </c>
      <c r="R42" s="72"/>
      <c r="S42" s="72"/>
      <c r="T42" s="72"/>
      <c r="U42" s="72"/>
      <c r="V42" s="72"/>
      <c r="W42" s="10">
        <f t="shared" si="193"/>
        <v>0</v>
      </c>
      <c r="X42" s="24">
        <f t="shared" si="247"/>
        <v>156.80000000000001</v>
      </c>
      <c r="Y42" s="72"/>
      <c r="Z42" s="72"/>
      <c r="AA42" s="72">
        <v>156.80000000000001</v>
      </c>
      <c r="AB42" s="72"/>
      <c r="AC42" s="72"/>
      <c r="AD42" s="10">
        <f t="shared" si="195"/>
        <v>44.800000000000004</v>
      </c>
      <c r="AE42" s="24">
        <f t="shared" si="248"/>
        <v>320.89999999999998</v>
      </c>
      <c r="AF42" s="72"/>
      <c r="AG42" s="72"/>
      <c r="AH42" s="72">
        <v>320.89999999999998</v>
      </c>
      <c r="AI42" s="72"/>
      <c r="AJ42" s="72"/>
      <c r="AK42" s="10">
        <f t="shared" si="197"/>
        <v>91.685714285714283</v>
      </c>
      <c r="AL42" s="24">
        <f t="shared" si="249"/>
        <v>320.89999999999998</v>
      </c>
      <c r="AM42" s="72"/>
      <c r="AN42" s="72"/>
      <c r="AO42" s="72">
        <v>320.89999999999998</v>
      </c>
      <c r="AP42" s="72"/>
      <c r="AQ42" s="72"/>
      <c r="AR42" s="10">
        <f t="shared" si="199"/>
        <v>91.685714285714283</v>
      </c>
      <c r="AS42" s="24">
        <f t="shared" si="238"/>
        <v>786.4</v>
      </c>
      <c r="AT42" s="72"/>
      <c r="AU42" s="72"/>
      <c r="AV42" s="72">
        <v>786.4</v>
      </c>
      <c r="AW42" s="72"/>
      <c r="AX42" s="72"/>
      <c r="AY42" s="24">
        <f t="shared" si="250"/>
        <v>0</v>
      </c>
      <c r="AZ42" s="72"/>
      <c r="BA42" s="72"/>
      <c r="BB42" s="72"/>
      <c r="BC42" s="72"/>
      <c r="BD42" s="72"/>
      <c r="BE42" s="10">
        <f t="shared" si="201"/>
        <v>0</v>
      </c>
      <c r="BF42" s="24">
        <f t="shared" si="251"/>
        <v>156.80000000000001</v>
      </c>
      <c r="BG42" s="72"/>
      <c r="BH42" s="72"/>
      <c r="BI42" s="72">
        <v>156.80000000000001</v>
      </c>
      <c r="BJ42" s="72"/>
      <c r="BK42" s="72"/>
      <c r="BL42" s="10">
        <f t="shared" si="203"/>
        <v>19.93896236012208</v>
      </c>
      <c r="BM42" s="24">
        <f t="shared" si="252"/>
        <v>320.89999999999998</v>
      </c>
      <c r="BN42" s="72"/>
      <c r="BO42" s="72"/>
      <c r="BP42" s="72">
        <v>320.89999999999998</v>
      </c>
      <c r="BQ42" s="72"/>
      <c r="BR42" s="72"/>
      <c r="BS42" s="10">
        <f t="shared" si="205"/>
        <v>40.806205493387587</v>
      </c>
      <c r="BT42" s="24">
        <f t="shared" si="253"/>
        <v>0</v>
      </c>
      <c r="BU42" s="72"/>
      <c r="BV42" s="72"/>
      <c r="BW42" s="72">
        <v>0</v>
      </c>
      <c r="BX42" s="72"/>
      <c r="BY42" s="72"/>
      <c r="BZ42" s="10">
        <f t="shared" si="207"/>
        <v>0</v>
      </c>
      <c r="CA42" s="24">
        <f t="shared" si="254"/>
        <v>166.4</v>
      </c>
      <c r="CB42" s="72"/>
      <c r="CC42" s="72"/>
      <c r="CD42" s="72">
        <v>166.4</v>
      </c>
      <c r="CE42" s="72"/>
      <c r="CF42" s="72"/>
      <c r="CG42" s="10">
        <f t="shared" si="209"/>
        <v>21.159715157680569</v>
      </c>
      <c r="CH42" s="24">
        <f t="shared" si="255"/>
        <v>783.1</v>
      </c>
      <c r="CI42" s="72"/>
      <c r="CJ42" s="72"/>
      <c r="CK42" s="72">
        <v>783.1</v>
      </c>
      <c r="CL42" s="72"/>
      <c r="CM42" s="72"/>
      <c r="CN42" s="10">
        <f t="shared" si="211"/>
        <v>99.580366225839285</v>
      </c>
      <c r="CO42" s="24">
        <f t="shared" si="256"/>
        <v>786.4</v>
      </c>
      <c r="CP42" s="72"/>
      <c r="CQ42" s="72"/>
      <c r="CR42" s="72">
        <v>786.4</v>
      </c>
      <c r="CS42" s="72"/>
      <c r="CT42" s="72"/>
      <c r="CU42" s="10">
        <f t="shared" si="213"/>
        <v>100</v>
      </c>
      <c r="CV42" s="24">
        <f t="shared" si="239"/>
        <v>540.1</v>
      </c>
      <c r="CW42" s="72"/>
      <c r="CX42" s="72"/>
      <c r="CY42" s="72">
        <v>540.1</v>
      </c>
      <c r="CZ42" s="72"/>
      <c r="DA42" s="72"/>
      <c r="DB42" s="24">
        <f t="shared" si="257"/>
        <v>0</v>
      </c>
      <c r="DC42" s="72"/>
      <c r="DD42" s="72"/>
      <c r="DE42" s="72">
        <v>0</v>
      </c>
      <c r="DF42" s="72"/>
      <c r="DG42" s="72"/>
      <c r="DH42" s="10">
        <f t="shared" si="215"/>
        <v>0</v>
      </c>
      <c r="DI42" s="24">
        <f t="shared" si="258"/>
        <v>99</v>
      </c>
      <c r="DJ42" s="72"/>
      <c r="DK42" s="72"/>
      <c r="DL42" s="72">
        <v>99</v>
      </c>
      <c r="DM42" s="72"/>
      <c r="DN42" s="72"/>
      <c r="DO42" s="10">
        <f t="shared" si="217"/>
        <v>18.329938900203665</v>
      </c>
      <c r="DP42" s="24">
        <f t="shared" si="259"/>
        <v>439.6</v>
      </c>
      <c r="DQ42" s="72"/>
      <c r="DR42" s="72"/>
      <c r="DS42" s="72">
        <v>439.6</v>
      </c>
      <c r="DT42" s="72"/>
      <c r="DU42" s="72"/>
      <c r="DV42" s="64">
        <f t="shared" si="219"/>
        <v>81.392334752823544</v>
      </c>
      <c r="DW42" s="24">
        <f t="shared" si="260"/>
        <v>540.1</v>
      </c>
      <c r="DX42" s="72"/>
      <c r="DY42" s="72"/>
      <c r="DZ42" s="72">
        <v>540.1</v>
      </c>
      <c r="EA42" s="72"/>
      <c r="EB42" s="72"/>
      <c r="EC42" s="10">
        <f t="shared" si="221"/>
        <v>100</v>
      </c>
      <c r="ED42" s="13">
        <v>257.5</v>
      </c>
      <c r="EE42" s="24">
        <f t="shared" si="240"/>
        <v>2027</v>
      </c>
      <c r="EF42" s="72"/>
      <c r="EG42" s="72"/>
      <c r="EH42" s="72">
        <v>2027</v>
      </c>
      <c r="EI42" s="72"/>
      <c r="EJ42" s="72"/>
      <c r="EK42" s="24">
        <f>EM42+EN42+EO42+EP42</f>
        <v>0</v>
      </c>
      <c r="EL42" s="72"/>
      <c r="EM42" s="72"/>
      <c r="EN42" s="72">
        <v>0</v>
      </c>
      <c r="EO42" s="72"/>
      <c r="EP42" s="72"/>
      <c r="EQ42" s="10">
        <f t="shared" ref="EQ42:EQ48" si="270">EK42/EE42*100</f>
        <v>0</v>
      </c>
      <c r="ER42" s="24">
        <f>ET42+EU42+EV42+EW42</f>
        <v>99</v>
      </c>
      <c r="ES42" s="72"/>
      <c r="ET42" s="72"/>
      <c r="EU42" s="72">
        <v>99</v>
      </c>
      <c r="EV42" s="72"/>
      <c r="EW42" s="72"/>
      <c r="EX42" s="10">
        <f t="shared" ref="EX42:EX48" si="271">ER42/EE42*100</f>
        <v>4.8840651208682786</v>
      </c>
      <c r="EY42" s="24">
        <f>FA42+FB42+FC42+FD42</f>
        <v>439.6</v>
      </c>
      <c r="EZ42" s="72"/>
      <c r="FA42" s="72"/>
      <c r="FB42" s="72">
        <v>439.6</v>
      </c>
      <c r="FC42" s="72"/>
      <c r="FD42" s="72"/>
      <c r="FE42" s="64">
        <f t="shared" ref="FE42:FE48" si="272">EY42/EE42*100</f>
        <v>21.687222496299952</v>
      </c>
      <c r="FF42" s="24">
        <f t="shared" si="261"/>
        <v>90</v>
      </c>
      <c r="FG42" s="72"/>
      <c r="FH42" s="72"/>
      <c r="FI42" s="72">
        <v>90</v>
      </c>
      <c r="FJ42" s="72"/>
      <c r="FK42" s="72"/>
      <c r="FL42" s="10">
        <f t="shared" ref="FL42:FL48" si="273">FF42/EE42*100</f>
        <v>4.440059200789344</v>
      </c>
      <c r="FM42" s="24">
        <f t="shared" si="262"/>
        <v>90</v>
      </c>
      <c r="FN42" s="72"/>
      <c r="FO42" s="72"/>
      <c r="FP42" s="72">
        <v>90</v>
      </c>
      <c r="FQ42" s="72"/>
      <c r="FR42" s="72"/>
      <c r="FS42" s="10">
        <f t="shared" si="227"/>
        <v>4.440059200789344</v>
      </c>
      <c r="FT42" s="24">
        <f t="shared" si="263"/>
        <v>303.7</v>
      </c>
      <c r="FU42" s="72"/>
      <c r="FV42" s="72"/>
      <c r="FW42" s="72">
        <v>303.7</v>
      </c>
      <c r="FX42" s="72"/>
      <c r="FY42" s="72"/>
      <c r="FZ42" s="10">
        <f t="shared" si="229"/>
        <v>14.982733103108039</v>
      </c>
      <c r="GA42" s="24">
        <f t="shared" si="264"/>
        <v>2026.8</v>
      </c>
      <c r="GB42" s="72"/>
      <c r="GC42" s="72"/>
      <c r="GD42" s="72">
        <v>2026.8</v>
      </c>
      <c r="GE42" s="72"/>
      <c r="GF42" s="72"/>
      <c r="GG42" s="10">
        <f t="shared" si="231"/>
        <v>99.990133201776018</v>
      </c>
      <c r="GH42" s="24">
        <f t="shared" si="241"/>
        <v>1376.7</v>
      </c>
      <c r="GI42" s="72"/>
      <c r="GJ42" s="72"/>
      <c r="GK42" s="72">
        <v>1376.7</v>
      </c>
      <c r="GL42" s="72"/>
      <c r="GM42" s="72"/>
      <c r="GN42" s="31">
        <f t="shared" si="265"/>
        <v>0</v>
      </c>
      <c r="GO42" s="72"/>
      <c r="GP42" s="72"/>
      <c r="GQ42" s="72"/>
      <c r="GR42" s="72"/>
      <c r="GS42" s="72"/>
      <c r="GT42" s="19">
        <f t="shared" si="242"/>
        <v>0</v>
      </c>
      <c r="GU42" s="31">
        <f t="shared" si="266"/>
        <v>316.89999999999998</v>
      </c>
      <c r="GV42" s="72"/>
      <c r="GW42" s="72"/>
      <c r="GX42" s="72">
        <v>316.89999999999998</v>
      </c>
      <c r="GY42" s="72"/>
      <c r="GZ42" s="72"/>
      <c r="HA42" s="58">
        <f t="shared" si="234"/>
        <v>23.018813103798937</v>
      </c>
      <c r="HB42" s="31">
        <f t="shared" si="267"/>
        <v>1376.7</v>
      </c>
      <c r="HC42" s="72"/>
      <c r="HD42" s="72"/>
      <c r="HE42" s="72">
        <v>1376.7</v>
      </c>
      <c r="HF42" s="72"/>
      <c r="HG42" s="72"/>
      <c r="HH42" s="11">
        <f t="shared" si="243"/>
        <v>100</v>
      </c>
      <c r="HI42" s="25">
        <f t="shared" si="269"/>
        <v>791</v>
      </c>
      <c r="HJ42" s="72"/>
      <c r="HK42" s="72"/>
      <c r="HL42" s="72">
        <v>791</v>
      </c>
      <c r="HM42" s="72"/>
      <c r="HN42" s="72"/>
      <c r="HO42" s="62">
        <f t="shared" si="268"/>
        <v>0</v>
      </c>
      <c r="HP42" s="72"/>
      <c r="HQ42" s="72"/>
      <c r="HR42" s="72">
        <v>0</v>
      </c>
      <c r="HS42" s="72"/>
      <c r="HT42" s="72"/>
      <c r="HU42" s="12">
        <f t="shared" si="244"/>
        <v>0</v>
      </c>
      <c r="HV42" s="81"/>
      <c r="HW42" s="81"/>
      <c r="HX42" s="81"/>
      <c r="HY42" s="81"/>
      <c r="HZ42" s="81"/>
      <c r="IA42" s="81"/>
      <c r="IB42" s="81"/>
      <c r="IC42" s="81"/>
      <c r="ID42" s="81"/>
      <c r="IE42" s="81"/>
      <c r="IF42" s="81"/>
      <c r="IG42" s="81"/>
      <c r="IH42" s="81"/>
    </row>
    <row r="43" spans="2:242" s="3" customFormat="1" ht="55.5" customHeight="1">
      <c r="B43" s="31">
        <v>20</v>
      </c>
      <c r="C43" s="31" t="s">
        <v>96</v>
      </c>
      <c r="D43" s="15">
        <f t="shared" si="245"/>
        <v>29</v>
      </c>
      <c r="E43" s="15"/>
      <c r="F43" s="15"/>
      <c r="G43" s="15"/>
      <c r="H43" s="15"/>
      <c r="I43" s="15">
        <v>29</v>
      </c>
      <c r="J43" s="29" t="e">
        <f>D43/#REF!*100</f>
        <v>#REF!</v>
      </c>
      <c r="K43" s="16">
        <f t="shared" si="237"/>
        <v>45.1</v>
      </c>
      <c r="L43" s="15"/>
      <c r="M43" s="15"/>
      <c r="N43" s="15"/>
      <c r="O43" s="15"/>
      <c r="P43" s="15">
        <v>45.1</v>
      </c>
      <c r="Q43" s="15">
        <f t="shared" si="246"/>
        <v>2.2000000000000002</v>
      </c>
      <c r="R43" s="15"/>
      <c r="S43" s="15"/>
      <c r="T43" s="15"/>
      <c r="U43" s="15"/>
      <c r="V43" s="15">
        <v>2.2000000000000002</v>
      </c>
      <c r="W43" s="29">
        <f t="shared" si="193"/>
        <v>4.8780487804878048</v>
      </c>
      <c r="X43" s="15">
        <f t="shared" si="247"/>
        <v>42.6</v>
      </c>
      <c r="Y43" s="15"/>
      <c r="Z43" s="15"/>
      <c r="AA43" s="15"/>
      <c r="AB43" s="15"/>
      <c r="AC43" s="15">
        <v>42.6</v>
      </c>
      <c r="AD43" s="29">
        <f t="shared" si="195"/>
        <v>94.456762749445673</v>
      </c>
      <c r="AE43" s="15">
        <f t="shared" si="248"/>
        <v>42.6</v>
      </c>
      <c r="AF43" s="15"/>
      <c r="AG43" s="15"/>
      <c r="AH43" s="15"/>
      <c r="AI43" s="15"/>
      <c r="AJ43" s="15">
        <v>42.6</v>
      </c>
      <c r="AK43" s="30">
        <f t="shared" si="197"/>
        <v>94.456762749445673</v>
      </c>
      <c r="AL43" s="15">
        <f t="shared" si="249"/>
        <v>45.1</v>
      </c>
      <c r="AM43" s="15"/>
      <c r="AN43" s="15"/>
      <c r="AO43" s="15"/>
      <c r="AP43" s="15"/>
      <c r="AQ43" s="15">
        <v>45.1</v>
      </c>
      <c r="AR43" s="29">
        <f t="shared" si="199"/>
        <v>100</v>
      </c>
      <c r="AS43" s="15">
        <f t="shared" si="238"/>
        <v>69.819999999999993</v>
      </c>
      <c r="AT43" s="15"/>
      <c r="AU43" s="15"/>
      <c r="AV43" s="15">
        <v>12.92</v>
      </c>
      <c r="AW43" s="15"/>
      <c r="AX43" s="15">
        <v>56.9</v>
      </c>
      <c r="AY43" s="15">
        <f t="shared" si="250"/>
        <v>2.2000000000000002</v>
      </c>
      <c r="AZ43" s="15"/>
      <c r="BA43" s="15"/>
      <c r="BB43" s="15"/>
      <c r="BC43" s="15"/>
      <c r="BD43" s="15">
        <v>2.2000000000000002</v>
      </c>
      <c r="BE43" s="29">
        <f t="shared" si="201"/>
        <v>3.1509596104268125</v>
      </c>
      <c r="BF43" s="15">
        <f t="shared" si="251"/>
        <v>42.6</v>
      </c>
      <c r="BG43" s="15"/>
      <c r="BH43" s="15"/>
      <c r="BI43" s="15"/>
      <c r="BJ43" s="15"/>
      <c r="BK43" s="15">
        <v>42.6</v>
      </c>
      <c r="BL43" s="29">
        <f t="shared" si="203"/>
        <v>61.014036092810088</v>
      </c>
      <c r="BM43" s="15">
        <f t="shared" si="252"/>
        <v>42.6</v>
      </c>
      <c r="BN43" s="15"/>
      <c r="BO43" s="15"/>
      <c r="BP43" s="15"/>
      <c r="BQ43" s="15"/>
      <c r="BR43" s="15">
        <v>42.6</v>
      </c>
      <c r="BS43" s="29">
        <f t="shared" si="205"/>
        <v>61.014036092810088</v>
      </c>
      <c r="BT43" s="15">
        <f t="shared" si="253"/>
        <v>0</v>
      </c>
      <c r="BU43" s="15"/>
      <c r="BV43" s="15"/>
      <c r="BW43" s="15"/>
      <c r="BX43" s="15"/>
      <c r="BY43" s="15">
        <v>0</v>
      </c>
      <c r="BZ43" s="29">
        <f t="shared" si="207"/>
        <v>0</v>
      </c>
      <c r="CA43" s="15">
        <f t="shared" si="254"/>
        <v>5</v>
      </c>
      <c r="CB43" s="15"/>
      <c r="CC43" s="15"/>
      <c r="CD43" s="15">
        <v>5</v>
      </c>
      <c r="CE43" s="15"/>
      <c r="CF43" s="15">
        <v>0</v>
      </c>
      <c r="CG43" s="10">
        <f t="shared" si="209"/>
        <v>7.1612718418791186</v>
      </c>
      <c r="CH43" s="15">
        <f t="shared" si="255"/>
        <v>56.9</v>
      </c>
      <c r="CI43" s="15"/>
      <c r="CJ43" s="15"/>
      <c r="CK43" s="15">
        <v>5</v>
      </c>
      <c r="CL43" s="15"/>
      <c r="CM43" s="15">
        <v>51.9</v>
      </c>
      <c r="CN43" s="10">
        <f t="shared" si="211"/>
        <v>81.495273560584366</v>
      </c>
      <c r="CO43" s="15">
        <f t="shared" si="256"/>
        <v>69.819999999999993</v>
      </c>
      <c r="CP43" s="15"/>
      <c r="CQ43" s="15"/>
      <c r="CR43" s="15">
        <v>12.92</v>
      </c>
      <c r="CS43" s="15"/>
      <c r="CT43" s="15">
        <v>56.9</v>
      </c>
      <c r="CU43" s="10">
        <f t="shared" si="213"/>
        <v>100</v>
      </c>
      <c r="CV43" s="15">
        <f t="shared" si="239"/>
        <v>158.4</v>
      </c>
      <c r="CW43" s="15"/>
      <c r="CX43" s="15"/>
      <c r="CY43" s="15">
        <v>0</v>
      </c>
      <c r="CZ43" s="15"/>
      <c r="DA43" s="15">
        <v>158.4</v>
      </c>
      <c r="DB43" s="15">
        <f t="shared" si="257"/>
        <v>112</v>
      </c>
      <c r="DC43" s="15"/>
      <c r="DD43" s="15"/>
      <c r="DE43" s="15">
        <v>0</v>
      </c>
      <c r="DF43" s="15"/>
      <c r="DG43" s="15">
        <v>112</v>
      </c>
      <c r="DH43" s="10">
        <f t="shared" si="215"/>
        <v>70.707070707070713</v>
      </c>
      <c r="DI43" s="15">
        <f t="shared" si="258"/>
        <v>125.7</v>
      </c>
      <c r="DJ43" s="15"/>
      <c r="DK43" s="15"/>
      <c r="DL43" s="15">
        <v>0</v>
      </c>
      <c r="DM43" s="15"/>
      <c r="DN43" s="15">
        <v>125.7</v>
      </c>
      <c r="DO43" s="10">
        <f t="shared" si="217"/>
        <v>79.356060606060609</v>
      </c>
      <c r="DP43" s="15">
        <f t="shared" si="259"/>
        <v>129.69999999999999</v>
      </c>
      <c r="DQ43" s="15"/>
      <c r="DR43" s="15"/>
      <c r="DS43" s="15">
        <v>0</v>
      </c>
      <c r="DT43" s="15"/>
      <c r="DU43" s="15">
        <v>129.69999999999999</v>
      </c>
      <c r="DV43" s="10">
        <f t="shared" si="219"/>
        <v>81.881313131313121</v>
      </c>
      <c r="DW43" s="15">
        <f t="shared" si="260"/>
        <v>158.4</v>
      </c>
      <c r="DX43" s="15"/>
      <c r="DY43" s="15"/>
      <c r="DZ43" s="15">
        <v>0</v>
      </c>
      <c r="EA43" s="15"/>
      <c r="EB43" s="15">
        <v>158.4</v>
      </c>
      <c r="EC43" s="10">
        <f t="shared" si="221"/>
        <v>100</v>
      </c>
      <c r="ED43" s="13">
        <v>0</v>
      </c>
      <c r="EE43" s="15">
        <f t="shared" si="240"/>
        <v>110</v>
      </c>
      <c r="EF43" s="15"/>
      <c r="EG43" s="15"/>
      <c r="EH43" s="15">
        <v>0</v>
      </c>
      <c r="EI43" s="15"/>
      <c r="EJ43" s="15">
        <v>110</v>
      </c>
      <c r="EK43" s="15">
        <f>EM43+EN43+EO43+EP43</f>
        <v>112</v>
      </c>
      <c r="EL43" s="15"/>
      <c r="EM43" s="15"/>
      <c r="EN43" s="15">
        <v>0</v>
      </c>
      <c r="EO43" s="15"/>
      <c r="EP43" s="15">
        <v>112</v>
      </c>
      <c r="EQ43" s="10">
        <f t="shared" si="270"/>
        <v>101.81818181818181</v>
      </c>
      <c r="ER43" s="15">
        <f>ET43+EU43+EV43+EW43</f>
        <v>125.7</v>
      </c>
      <c r="ES43" s="15"/>
      <c r="ET43" s="15"/>
      <c r="EU43" s="15">
        <v>0</v>
      </c>
      <c r="EV43" s="15"/>
      <c r="EW43" s="15">
        <v>125.7</v>
      </c>
      <c r="EX43" s="10">
        <f t="shared" si="271"/>
        <v>114.27272727272728</v>
      </c>
      <c r="EY43" s="15">
        <f>FA43+FB43+FC43+FD43</f>
        <v>129.69999999999999</v>
      </c>
      <c r="EZ43" s="15"/>
      <c r="FA43" s="15"/>
      <c r="FB43" s="15">
        <v>0</v>
      </c>
      <c r="FC43" s="15"/>
      <c r="FD43" s="15">
        <v>129.69999999999999</v>
      </c>
      <c r="FE43" s="10">
        <f t="shared" si="272"/>
        <v>117.90909090909089</v>
      </c>
      <c r="FF43" s="15">
        <f t="shared" si="261"/>
        <v>82</v>
      </c>
      <c r="FG43" s="15"/>
      <c r="FH43" s="15"/>
      <c r="FI43" s="15">
        <v>0</v>
      </c>
      <c r="FJ43" s="15"/>
      <c r="FK43" s="15">
        <v>82</v>
      </c>
      <c r="FL43" s="10">
        <f t="shared" si="273"/>
        <v>74.545454545454547</v>
      </c>
      <c r="FM43" s="15">
        <f t="shared" si="262"/>
        <v>109.6</v>
      </c>
      <c r="FN43" s="15"/>
      <c r="FO43" s="15"/>
      <c r="FP43" s="15">
        <v>0</v>
      </c>
      <c r="FQ43" s="15"/>
      <c r="FR43" s="15">
        <v>109.6</v>
      </c>
      <c r="FS43" s="10">
        <f t="shared" si="227"/>
        <v>99.63636363636364</v>
      </c>
      <c r="FT43" s="15">
        <f t="shared" si="263"/>
        <v>109.6</v>
      </c>
      <c r="FU43" s="15"/>
      <c r="FV43" s="15"/>
      <c r="FW43" s="15">
        <v>0</v>
      </c>
      <c r="FX43" s="15"/>
      <c r="FY43" s="15">
        <v>109.6</v>
      </c>
      <c r="FZ43" s="10">
        <f t="shared" si="229"/>
        <v>99.63636363636364</v>
      </c>
      <c r="GA43" s="15">
        <f t="shared" si="264"/>
        <v>109.6</v>
      </c>
      <c r="GB43" s="15"/>
      <c r="GC43" s="15"/>
      <c r="GD43" s="15">
        <v>0</v>
      </c>
      <c r="GE43" s="15"/>
      <c r="GF43" s="15">
        <v>109.6</v>
      </c>
      <c r="GG43" s="10">
        <f t="shared" si="231"/>
        <v>99.63636363636364</v>
      </c>
      <c r="GH43" s="15">
        <f t="shared" si="241"/>
        <v>23.2</v>
      </c>
      <c r="GI43" s="14"/>
      <c r="GJ43" s="31"/>
      <c r="GK43" s="31">
        <v>0</v>
      </c>
      <c r="GL43" s="31"/>
      <c r="GM43" s="31">
        <v>23.2</v>
      </c>
      <c r="GN43" s="31">
        <f t="shared" si="265"/>
        <v>0</v>
      </c>
      <c r="GO43" s="31"/>
      <c r="GP43" s="31"/>
      <c r="GQ43" s="31">
        <v>0</v>
      </c>
      <c r="GR43" s="31"/>
      <c r="GS43" s="31"/>
      <c r="GT43" s="19">
        <f t="shared" si="242"/>
        <v>0</v>
      </c>
      <c r="GU43" s="31">
        <f t="shared" si="266"/>
        <v>0</v>
      </c>
      <c r="GV43" s="31"/>
      <c r="GW43" s="31"/>
      <c r="GX43" s="31">
        <v>0</v>
      </c>
      <c r="GY43" s="31"/>
      <c r="GZ43" s="31"/>
      <c r="HA43" s="58">
        <f t="shared" si="234"/>
        <v>0</v>
      </c>
      <c r="HB43" s="31">
        <f t="shared" si="267"/>
        <v>23.2</v>
      </c>
      <c r="HC43" s="31"/>
      <c r="HD43" s="31"/>
      <c r="HE43" s="31">
        <v>0</v>
      </c>
      <c r="HF43" s="31"/>
      <c r="HG43" s="31">
        <v>23.2</v>
      </c>
      <c r="HH43" s="11">
        <f t="shared" si="243"/>
        <v>100</v>
      </c>
      <c r="HI43" s="16">
        <f t="shared" si="269"/>
        <v>19.399999999999999</v>
      </c>
      <c r="HJ43" s="14"/>
      <c r="HK43" s="31"/>
      <c r="HL43" s="31">
        <f>7.5+11.9</f>
        <v>19.399999999999999</v>
      </c>
      <c r="HM43" s="31"/>
      <c r="HN43" s="31"/>
      <c r="HO43" s="62">
        <f t="shared" si="268"/>
        <v>7.5</v>
      </c>
      <c r="HP43" s="31"/>
      <c r="HQ43" s="31"/>
      <c r="HR43" s="31">
        <v>7.5</v>
      </c>
      <c r="HS43" s="31"/>
      <c r="HT43" s="31"/>
      <c r="HU43" s="12">
        <f t="shared" si="244"/>
        <v>38.659793814432994</v>
      </c>
      <c r="HV43" s="81"/>
      <c r="HW43" s="81"/>
      <c r="HX43" s="81"/>
      <c r="HY43" s="81"/>
      <c r="HZ43" s="81"/>
      <c r="IA43" s="81"/>
      <c r="IB43" s="81"/>
      <c r="IC43" s="81"/>
      <c r="ID43" s="81"/>
      <c r="IE43" s="81"/>
      <c r="IF43" s="81"/>
      <c r="IG43" s="81"/>
      <c r="IH43" s="81"/>
    </row>
    <row r="44" spans="2:242" s="3" customFormat="1" ht="42" customHeight="1">
      <c r="B44" s="31">
        <v>21</v>
      </c>
      <c r="C44" s="31" t="s">
        <v>97</v>
      </c>
      <c r="D44" s="15">
        <f t="shared" si="245"/>
        <v>157.5</v>
      </c>
      <c r="E44" s="15"/>
      <c r="F44" s="15">
        <v>81.599999999999994</v>
      </c>
      <c r="G44" s="15">
        <v>0</v>
      </c>
      <c r="H44" s="15"/>
      <c r="I44" s="15">
        <v>75.900000000000006</v>
      </c>
      <c r="J44" s="29" t="e">
        <f>D44/#REF!*100</f>
        <v>#REF!</v>
      </c>
      <c r="K44" s="16">
        <f t="shared" si="237"/>
        <v>1204.3</v>
      </c>
      <c r="L44" s="15"/>
      <c r="M44" s="15">
        <v>1034</v>
      </c>
      <c r="N44" s="15">
        <v>0</v>
      </c>
      <c r="O44" s="15"/>
      <c r="P44" s="15">
        <v>170.3</v>
      </c>
      <c r="Q44" s="16">
        <f t="shared" si="246"/>
        <v>0.9</v>
      </c>
      <c r="R44" s="15"/>
      <c r="S44" s="15">
        <v>0</v>
      </c>
      <c r="T44" s="15"/>
      <c r="U44" s="15"/>
      <c r="V44" s="15">
        <v>0.9</v>
      </c>
      <c r="W44" s="30">
        <f t="shared" si="193"/>
        <v>7.4732209582329984E-2</v>
      </c>
      <c r="X44" s="16">
        <f t="shared" si="247"/>
        <v>5.0999999999999996</v>
      </c>
      <c r="Y44" s="15"/>
      <c r="Z44" s="15">
        <v>3.6</v>
      </c>
      <c r="AA44" s="15"/>
      <c r="AB44" s="15"/>
      <c r="AC44" s="15">
        <v>1.5</v>
      </c>
      <c r="AD44" s="30">
        <f t="shared" si="195"/>
        <v>0.4234825209665366</v>
      </c>
      <c r="AE44" s="16">
        <f t="shared" si="248"/>
        <v>99.3</v>
      </c>
      <c r="AF44" s="15"/>
      <c r="AG44" s="15">
        <v>9</v>
      </c>
      <c r="AH44" s="15"/>
      <c r="AI44" s="15"/>
      <c r="AJ44" s="15">
        <v>90.3</v>
      </c>
      <c r="AK44" s="30">
        <f t="shared" si="197"/>
        <v>8.2454537905837419</v>
      </c>
      <c r="AL44" s="15">
        <f t="shared" si="249"/>
        <v>1167.9000000000001</v>
      </c>
      <c r="AM44" s="15"/>
      <c r="AN44" s="15">
        <v>996.1</v>
      </c>
      <c r="AO44" s="15"/>
      <c r="AP44" s="15"/>
      <c r="AQ44" s="15">
        <v>171.8</v>
      </c>
      <c r="AR44" s="29">
        <f t="shared" si="199"/>
        <v>96.977497301336896</v>
      </c>
      <c r="AS44" s="65">
        <f t="shared" si="238"/>
        <v>2796.13</v>
      </c>
      <c r="AT44" s="15"/>
      <c r="AU44" s="15">
        <v>2768.8</v>
      </c>
      <c r="AV44" s="15">
        <v>0</v>
      </c>
      <c r="AW44" s="15"/>
      <c r="AX44" s="15">
        <v>27.33</v>
      </c>
      <c r="AY44" s="15">
        <f t="shared" si="250"/>
        <v>0.9</v>
      </c>
      <c r="AZ44" s="15"/>
      <c r="BA44" s="15">
        <v>0</v>
      </c>
      <c r="BB44" s="15"/>
      <c r="BC44" s="15"/>
      <c r="BD44" s="15">
        <v>0.9</v>
      </c>
      <c r="BE44" s="29">
        <f t="shared" si="201"/>
        <v>3.2187344651357412E-2</v>
      </c>
      <c r="BF44" s="15">
        <f t="shared" si="251"/>
        <v>5.0999999999999996</v>
      </c>
      <c r="BG44" s="15"/>
      <c r="BH44" s="15">
        <v>3.6</v>
      </c>
      <c r="BI44" s="15"/>
      <c r="BJ44" s="15"/>
      <c r="BK44" s="15">
        <v>1.5</v>
      </c>
      <c r="BL44" s="29">
        <f t="shared" si="203"/>
        <v>0.18239495302435865</v>
      </c>
      <c r="BM44" s="15">
        <f t="shared" si="252"/>
        <v>99.3</v>
      </c>
      <c r="BN44" s="15"/>
      <c r="BO44" s="15">
        <v>9</v>
      </c>
      <c r="BP44" s="15"/>
      <c r="BQ44" s="15"/>
      <c r="BR44" s="15">
        <v>90.3</v>
      </c>
      <c r="BS44" s="29">
        <f t="shared" si="205"/>
        <v>3.5513370265331008</v>
      </c>
      <c r="BT44" s="15">
        <f t="shared" si="253"/>
        <v>4.53</v>
      </c>
      <c r="BU44" s="15"/>
      <c r="BV44" s="15">
        <v>2.2000000000000002</v>
      </c>
      <c r="BW44" s="15"/>
      <c r="BX44" s="15"/>
      <c r="BY44" s="15">
        <v>2.33</v>
      </c>
      <c r="BZ44" s="29">
        <f t="shared" si="207"/>
        <v>0.16200963474516564</v>
      </c>
      <c r="CA44" s="15">
        <f t="shared" si="254"/>
        <v>13.73</v>
      </c>
      <c r="CB44" s="15"/>
      <c r="CC44" s="15">
        <v>10.6</v>
      </c>
      <c r="CD44" s="15"/>
      <c r="CE44" s="15"/>
      <c r="CF44" s="15">
        <v>3.13</v>
      </c>
      <c r="CG44" s="10">
        <f t="shared" si="209"/>
        <v>0.49103582451459693</v>
      </c>
      <c r="CH44" s="15">
        <f t="shared" si="255"/>
        <v>2270.33</v>
      </c>
      <c r="CI44" s="15"/>
      <c r="CJ44" s="15">
        <v>2267.1999999999998</v>
      </c>
      <c r="CK44" s="15"/>
      <c r="CL44" s="15"/>
      <c r="CM44" s="15">
        <v>3.13</v>
      </c>
      <c r="CN44" s="10">
        <f t="shared" si="211"/>
        <v>81.1954379803514</v>
      </c>
      <c r="CO44" s="15">
        <f t="shared" si="256"/>
        <v>2668.03</v>
      </c>
      <c r="CP44" s="15"/>
      <c r="CQ44" s="15">
        <v>2641.5</v>
      </c>
      <c r="CR44" s="15"/>
      <c r="CS44" s="15"/>
      <c r="CT44" s="15">
        <v>26.53</v>
      </c>
      <c r="CU44" s="10">
        <f t="shared" si="213"/>
        <v>95.418667944623465</v>
      </c>
      <c r="CV44" s="65">
        <f t="shared" si="239"/>
        <v>539.29999999999995</v>
      </c>
      <c r="CW44" s="15"/>
      <c r="CX44" s="15">
        <v>509.4</v>
      </c>
      <c r="CY44" s="15">
        <v>0</v>
      </c>
      <c r="CZ44" s="15"/>
      <c r="DA44" s="15">
        <v>29.9</v>
      </c>
      <c r="DB44" s="15">
        <f t="shared" si="257"/>
        <v>0</v>
      </c>
      <c r="DC44" s="15"/>
      <c r="DD44" s="15">
        <v>0</v>
      </c>
      <c r="DE44" s="15"/>
      <c r="DF44" s="15"/>
      <c r="DG44" s="15">
        <v>0</v>
      </c>
      <c r="DH44" s="10">
        <f t="shared" si="215"/>
        <v>0</v>
      </c>
      <c r="DI44" s="15">
        <f t="shared" si="258"/>
        <v>21.8</v>
      </c>
      <c r="DJ44" s="15"/>
      <c r="DK44" s="15">
        <v>21.3</v>
      </c>
      <c r="DL44" s="15"/>
      <c r="DM44" s="15"/>
      <c r="DN44" s="15">
        <v>0.5</v>
      </c>
      <c r="DO44" s="10">
        <f t="shared" si="217"/>
        <v>4.042277025774152</v>
      </c>
      <c r="DP44" s="15">
        <f t="shared" si="259"/>
        <v>486.3</v>
      </c>
      <c r="DQ44" s="15"/>
      <c r="DR44" s="15">
        <v>486.3</v>
      </c>
      <c r="DS44" s="15"/>
      <c r="DT44" s="15"/>
      <c r="DU44" s="15">
        <v>0</v>
      </c>
      <c r="DV44" s="10">
        <f t="shared" si="219"/>
        <v>90.172445763026161</v>
      </c>
      <c r="DW44" s="15">
        <f t="shared" si="260"/>
        <v>507.8</v>
      </c>
      <c r="DX44" s="15"/>
      <c r="DY44" s="15">
        <v>494</v>
      </c>
      <c r="DZ44" s="15"/>
      <c r="EA44" s="15"/>
      <c r="EB44" s="15">
        <v>13.8</v>
      </c>
      <c r="EC44" s="10">
        <f t="shared" si="221"/>
        <v>94.159095123308006</v>
      </c>
      <c r="ED44" s="13">
        <v>10</v>
      </c>
      <c r="EE44" s="65">
        <f t="shared" si="240"/>
        <v>256.39999999999998</v>
      </c>
      <c r="EF44" s="15"/>
      <c r="EG44" s="15">
        <v>188.9</v>
      </c>
      <c r="EH44" s="15">
        <v>0</v>
      </c>
      <c r="EI44" s="15"/>
      <c r="EJ44" s="15">
        <v>67.5</v>
      </c>
      <c r="EK44" s="15">
        <f>EM44+EN44+EO44+EP44</f>
        <v>0</v>
      </c>
      <c r="EL44" s="15"/>
      <c r="EM44" s="15">
        <v>0</v>
      </c>
      <c r="EN44" s="15"/>
      <c r="EO44" s="15"/>
      <c r="EP44" s="15">
        <v>0</v>
      </c>
      <c r="EQ44" s="10">
        <f t="shared" si="270"/>
        <v>0</v>
      </c>
      <c r="ER44" s="15">
        <f>ET44+EU44+EV44+EW44</f>
        <v>21.8</v>
      </c>
      <c r="ES44" s="15"/>
      <c r="ET44" s="15">
        <v>21.3</v>
      </c>
      <c r="EU44" s="15"/>
      <c r="EV44" s="15"/>
      <c r="EW44" s="15">
        <v>0.5</v>
      </c>
      <c r="EX44" s="10">
        <f t="shared" si="271"/>
        <v>8.5023400936037454</v>
      </c>
      <c r="EY44" s="15">
        <f>FA44+FB44+FC44+FD44</f>
        <v>486.3</v>
      </c>
      <c r="EZ44" s="15"/>
      <c r="FA44" s="15">
        <v>486.3</v>
      </c>
      <c r="FB44" s="15"/>
      <c r="FC44" s="15"/>
      <c r="FD44" s="15">
        <v>0</v>
      </c>
      <c r="FE44" s="10">
        <f t="shared" si="272"/>
        <v>189.66458658346338</v>
      </c>
      <c r="FF44" s="15">
        <f t="shared" si="261"/>
        <v>36</v>
      </c>
      <c r="FG44" s="15"/>
      <c r="FH44" s="15">
        <v>14.9</v>
      </c>
      <c r="FI44" s="15"/>
      <c r="FJ44" s="15"/>
      <c r="FK44" s="15">
        <v>21.1</v>
      </c>
      <c r="FL44" s="10">
        <f t="shared" si="273"/>
        <v>14.040561622464901</v>
      </c>
      <c r="FM44" s="15">
        <f t="shared" si="262"/>
        <v>57</v>
      </c>
      <c r="FN44" s="15"/>
      <c r="FO44" s="15">
        <v>35.4</v>
      </c>
      <c r="FP44" s="15"/>
      <c r="FQ44" s="15"/>
      <c r="FR44" s="15">
        <v>21.6</v>
      </c>
      <c r="FS44" s="10">
        <f t="shared" si="227"/>
        <v>22.230889235569425</v>
      </c>
      <c r="FT44" s="15">
        <f t="shared" si="263"/>
        <v>98.3</v>
      </c>
      <c r="FU44" s="15"/>
      <c r="FV44" s="15">
        <v>65.099999999999994</v>
      </c>
      <c r="FW44" s="15"/>
      <c r="FX44" s="15"/>
      <c r="FY44" s="15">
        <v>33.200000000000003</v>
      </c>
      <c r="FZ44" s="10">
        <f t="shared" si="229"/>
        <v>38.338533541341654</v>
      </c>
      <c r="GA44" s="15">
        <f t="shared" si="264"/>
        <v>116.69999999999999</v>
      </c>
      <c r="GB44" s="15"/>
      <c r="GC44" s="15">
        <v>65.099999999999994</v>
      </c>
      <c r="GD44" s="15"/>
      <c r="GE44" s="15"/>
      <c r="GF44" s="15">
        <v>51.6</v>
      </c>
      <c r="GG44" s="10">
        <f t="shared" si="231"/>
        <v>45.51482059282371</v>
      </c>
      <c r="GH44" s="15">
        <f t="shared" si="241"/>
        <v>76.099999999999994</v>
      </c>
      <c r="GI44" s="14"/>
      <c r="GJ44" s="31">
        <v>50.1</v>
      </c>
      <c r="GK44" s="31"/>
      <c r="GL44" s="31"/>
      <c r="GM44" s="31">
        <v>26</v>
      </c>
      <c r="GN44" s="31">
        <f t="shared" si="265"/>
        <v>0</v>
      </c>
      <c r="GO44" s="31"/>
      <c r="GP44" s="31"/>
      <c r="GQ44" s="31">
        <v>0</v>
      </c>
      <c r="GR44" s="31"/>
      <c r="GS44" s="31"/>
      <c r="GT44" s="19">
        <f t="shared" si="242"/>
        <v>0</v>
      </c>
      <c r="GU44" s="31">
        <f t="shared" si="266"/>
        <v>8.3999999999999986</v>
      </c>
      <c r="GV44" s="31"/>
      <c r="GW44" s="31">
        <v>3.8</v>
      </c>
      <c r="GX44" s="31">
        <v>0</v>
      </c>
      <c r="GY44" s="31"/>
      <c r="GZ44" s="31">
        <v>4.5999999999999996</v>
      </c>
      <c r="HA44" s="58">
        <f t="shared" si="234"/>
        <v>11.038107752956634</v>
      </c>
      <c r="HB44" s="31">
        <f t="shared" si="267"/>
        <v>67.5</v>
      </c>
      <c r="HC44" s="31"/>
      <c r="HD44" s="31">
        <v>49.7</v>
      </c>
      <c r="HE44" s="31">
        <v>0</v>
      </c>
      <c r="HF44" s="31"/>
      <c r="HG44" s="31">
        <v>17.8</v>
      </c>
      <c r="HH44" s="11">
        <f t="shared" si="243"/>
        <v>88.699080157687263</v>
      </c>
      <c r="HI44" s="16">
        <f t="shared" si="269"/>
        <v>55.5</v>
      </c>
      <c r="HJ44" s="14"/>
      <c r="HK44" s="31">
        <v>26.5</v>
      </c>
      <c r="HL44" s="31"/>
      <c r="HM44" s="31"/>
      <c r="HN44" s="31">
        <v>29</v>
      </c>
      <c r="HO44" s="62">
        <f t="shared" si="268"/>
        <v>0</v>
      </c>
      <c r="HP44" s="31"/>
      <c r="HQ44" s="31">
        <v>0</v>
      </c>
      <c r="HR44" s="31"/>
      <c r="HS44" s="31"/>
      <c r="HT44" s="31">
        <v>0</v>
      </c>
      <c r="HU44" s="12">
        <f t="shared" si="244"/>
        <v>0</v>
      </c>
      <c r="HV44" s="81"/>
      <c r="HW44" s="81"/>
      <c r="HX44" s="81"/>
      <c r="HY44" s="81"/>
      <c r="HZ44" s="81"/>
      <c r="IA44" s="81"/>
      <c r="IB44" s="81"/>
      <c r="IC44" s="81"/>
      <c r="ID44" s="81"/>
      <c r="IE44" s="81"/>
      <c r="IF44" s="81"/>
      <c r="IG44" s="81"/>
      <c r="IH44" s="81"/>
    </row>
    <row r="45" spans="2:242" s="3" customFormat="1" ht="32.25" customHeight="1">
      <c r="B45" s="60">
        <v>22</v>
      </c>
      <c r="C45" s="60" t="s">
        <v>98</v>
      </c>
      <c r="D45" s="15">
        <f t="shared" si="245"/>
        <v>659.4</v>
      </c>
      <c r="E45" s="15"/>
      <c r="F45" s="15">
        <v>659.4</v>
      </c>
      <c r="G45" s="15"/>
      <c r="H45" s="15"/>
      <c r="I45" s="15"/>
      <c r="J45" s="66" t="e">
        <f>D45/#REF!*100</f>
        <v>#REF!</v>
      </c>
      <c r="K45" s="16">
        <f t="shared" si="237"/>
        <v>813</v>
      </c>
      <c r="L45" s="15"/>
      <c r="M45" s="15">
        <v>157</v>
      </c>
      <c r="N45" s="15"/>
      <c r="O45" s="15"/>
      <c r="P45" s="15">
        <v>656</v>
      </c>
      <c r="Q45" s="15">
        <f t="shared" si="246"/>
        <v>68.2</v>
      </c>
      <c r="R45" s="15"/>
      <c r="S45" s="15">
        <v>46</v>
      </c>
      <c r="T45" s="15"/>
      <c r="U45" s="15"/>
      <c r="V45" s="15">
        <v>22.2</v>
      </c>
      <c r="W45" s="29"/>
      <c r="X45" s="15">
        <f t="shared" si="247"/>
        <v>68.2</v>
      </c>
      <c r="Y45" s="15"/>
      <c r="Z45" s="15">
        <v>46</v>
      </c>
      <c r="AA45" s="15"/>
      <c r="AB45" s="15"/>
      <c r="AC45" s="15">
        <v>22.2</v>
      </c>
      <c r="AD45" s="29">
        <f t="shared" si="195"/>
        <v>8.3886838868388693</v>
      </c>
      <c r="AE45" s="15">
        <f t="shared" si="248"/>
        <v>634.79999999999995</v>
      </c>
      <c r="AF45" s="15"/>
      <c r="AG45" s="15">
        <v>157</v>
      </c>
      <c r="AH45" s="15"/>
      <c r="AI45" s="15"/>
      <c r="AJ45" s="15">
        <v>477.8</v>
      </c>
      <c r="AK45" s="30">
        <f t="shared" si="197"/>
        <v>78.08118081180811</v>
      </c>
      <c r="AL45" s="15">
        <f t="shared" si="249"/>
        <v>813</v>
      </c>
      <c r="AM45" s="15"/>
      <c r="AN45" s="15">
        <v>157</v>
      </c>
      <c r="AO45" s="15"/>
      <c r="AP45" s="15"/>
      <c r="AQ45" s="15">
        <v>656</v>
      </c>
      <c r="AR45" s="29">
        <f t="shared" si="199"/>
        <v>100</v>
      </c>
      <c r="AS45" s="15">
        <f t="shared" si="238"/>
        <v>779.9</v>
      </c>
      <c r="AT45" s="15"/>
      <c r="AU45" s="15">
        <v>182</v>
      </c>
      <c r="AV45" s="15"/>
      <c r="AW45" s="15"/>
      <c r="AX45" s="15">
        <v>597.9</v>
      </c>
      <c r="AY45" s="15">
        <f t="shared" si="250"/>
        <v>68.2</v>
      </c>
      <c r="AZ45" s="15"/>
      <c r="BA45" s="15">
        <v>46</v>
      </c>
      <c r="BB45" s="15"/>
      <c r="BC45" s="15"/>
      <c r="BD45" s="15">
        <v>22.2</v>
      </c>
      <c r="BE45" s="29"/>
      <c r="BF45" s="15">
        <f t="shared" si="251"/>
        <v>68.2</v>
      </c>
      <c r="BG45" s="15"/>
      <c r="BH45" s="15">
        <v>46</v>
      </c>
      <c r="BI45" s="15"/>
      <c r="BJ45" s="15"/>
      <c r="BK45" s="15">
        <v>22.2</v>
      </c>
      <c r="BL45" s="29">
        <f t="shared" si="203"/>
        <v>8.7447108603667143</v>
      </c>
      <c r="BM45" s="15">
        <f t="shared" si="252"/>
        <v>634.79999999999995</v>
      </c>
      <c r="BN45" s="15"/>
      <c r="BO45" s="15">
        <v>157</v>
      </c>
      <c r="BP45" s="15"/>
      <c r="BQ45" s="15"/>
      <c r="BR45" s="15">
        <v>477.8</v>
      </c>
      <c r="BS45" s="29">
        <f t="shared" si="205"/>
        <v>81.3950506475189</v>
      </c>
      <c r="BT45" s="15">
        <f t="shared" si="253"/>
        <v>85.9</v>
      </c>
      <c r="BU45" s="15"/>
      <c r="BV45" s="15">
        <v>0</v>
      </c>
      <c r="BW45" s="15"/>
      <c r="BX45" s="15"/>
      <c r="BY45" s="15">
        <v>85.9</v>
      </c>
      <c r="BZ45" s="29">
        <f t="shared" si="207"/>
        <v>11.0142325939223</v>
      </c>
      <c r="CA45" s="15">
        <f t="shared" si="254"/>
        <v>386.8</v>
      </c>
      <c r="CB45" s="15"/>
      <c r="CC45" s="15">
        <v>0</v>
      </c>
      <c r="CD45" s="15">
        <v>182</v>
      </c>
      <c r="CE45" s="15"/>
      <c r="CF45" s="15">
        <v>204.8</v>
      </c>
      <c r="CG45" s="10">
        <f t="shared" si="209"/>
        <v>49.59610206436723</v>
      </c>
      <c r="CH45" s="15">
        <f t="shared" si="255"/>
        <v>628.9</v>
      </c>
      <c r="CI45" s="15"/>
      <c r="CJ45" s="15">
        <v>0</v>
      </c>
      <c r="CK45" s="15">
        <v>182</v>
      </c>
      <c r="CL45" s="15"/>
      <c r="CM45" s="15">
        <v>446.9</v>
      </c>
      <c r="CN45" s="10">
        <f t="shared" si="211"/>
        <v>80.638543403000384</v>
      </c>
      <c r="CO45" s="15">
        <f t="shared" si="256"/>
        <v>779.9</v>
      </c>
      <c r="CP45" s="15"/>
      <c r="CQ45" s="15">
        <v>182</v>
      </c>
      <c r="CR45" s="15"/>
      <c r="CS45" s="15"/>
      <c r="CT45" s="15">
        <v>597.9</v>
      </c>
      <c r="CU45" s="10">
        <f t="shared" si="213"/>
        <v>100</v>
      </c>
      <c r="CV45" s="15">
        <f>CX45+CY45+CZ45+DA45</f>
        <v>766.6</v>
      </c>
      <c r="CW45" s="15"/>
      <c r="CX45" s="15">
        <v>766.6</v>
      </c>
      <c r="CY45" s="15"/>
      <c r="CZ45" s="15"/>
      <c r="DA45" s="15">
        <v>0</v>
      </c>
      <c r="DB45" s="15">
        <f t="shared" si="257"/>
        <v>177.5</v>
      </c>
      <c r="DC45" s="15"/>
      <c r="DD45" s="15">
        <v>177.5</v>
      </c>
      <c r="DE45" s="15"/>
      <c r="DF45" s="15"/>
      <c r="DG45" s="15">
        <v>0</v>
      </c>
      <c r="DH45" s="10">
        <f t="shared" si="215"/>
        <v>23.154187320636577</v>
      </c>
      <c r="DI45" s="15">
        <f t="shared" si="258"/>
        <v>314.60000000000002</v>
      </c>
      <c r="DJ45" s="15"/>
      <c r="DK45" s="15">
        <v>314.60000000000002</v>
      </c>
      <c r="DL45" s="15"/>
      <c r="DM45" s="15"/>
      <c r="DN45" s="15">
        <v>0</v>
      </c>
      <c r="DO45" s="10">
        <f t="shared" si="217"/>
        <v>41.038351160970521</v>
      </c>
      <c r="DP45" s="15">
        <f t="shared" si="259"/>
        <v>699.6</v>
      </c>
      <c r="DQ45" s="15"/>
      <c r="DR45" s="15">
        <v>699.6</v>
      </c>
      <c r="DS45" s="15"/>
      <c r="DT45" s="15"/>
      <c r="DU45" s="15">
        <v>0</v>
      </c>
      <c r="DV45" s="10">
        <f t="shared" si="219"/>
        <v>91.260109574745627</v>
      </c>
      <c r="DW45" s="15">
        <f t="shared" si="260"/>
        <v>766.6</v>
      </c>
      <c r="DX45" s="15"/>
      <c r="DY45" s="15">
        <v>766.6</v>
      </c>
      <c r="DZ45" s="15"/>
      <c r="EA45" s="15"/>
      <c r="EB45" s="15">
        <v>0</v>
      </c>
      <c r="EC45" s="10">
        <f t="shared" si="221"/>
        <v>100</v>
      </c>
      <c r="ED45" s="13">
        <v>0</v>
      </c>
      <c r="EE45" s="15">
        <f>EG45+EH45+EI45+EJ45</f>
        <v>894.6</v>
      </c>
      <c r="EF45" s="15"/>
      <c r="EG45" s="15">
        <v>894.6</v>
      </c>
      <c r="EH45" s="15"/>
      <c r="EI45" s="15"/>
      <c r="EJ45" s="15">
        <v>0</v>
      </c>
      <c r="EK45" s="15">
        <f>EM45+EN45+EO45+EP45</f>
        <v>177.5</v>
      </c>
      <c r="EL45" s="15"/>
      <c r="EM45" s="15">
        <v>177.5</v>
      </c>
      <c r="EN45" s="15"/>
      <c r="EO45" s="15"/>
      <c r="EP45" s="15">
        <v>0</v>
      </c>
      <c r="EQ45" s="10">
        <f t="shared" si="270"/>
        <v>19.841269841269842</v>
      </c>
      <c r="ER45" s="15">
        <f>ET45+EU45+EV45+EW45</f>
        <v>314.60000000000002</v>
      </c>
      <c r="ES45" s="15"/>
      <c r="ET45" s="15">
        <v>314.60000000000002</v>
      </c>
      <c r="EU45" s="15"/>
      <c r="EV45" s="15"/>
      <c r="EW45" s="15">
        <v>0</v>
      </c>
      <c r="EX45" s="10">
        <f t="shared" si="271"/>
        <v>35.166554884864745</v>
      </c>
      <c r="EY45" s="15">
        <f>FA45+FB45+FC45+FD45</f>
        <v>699.6</v>
      </c>
      <c r="EZ45" s="15"/>
      <c r="FA45" s="15">
        <v>699.6</v>
      </c>
      <c r="FB45" s="15"/>
      <c r="FC45" s="15"/>
      <c r="FD45" s="15">
        <v>0</v>
      </c>
      <c r="FE45" s="10">
        <f t="shared" si="272"/>
        <v>78.202548625083836</v>
      </c>
      <c r="FF45" s="15">
        <f t="shared" si="261"/>
        <v>143</v>
      </c>
      <c r="FG45" s="15"/>
      <c r="FH45" s="15">
        <v>143</v>
      </c>
      <c r="FI45" s="15"/>
      <c r="FJ45" s="15"/>
      <c r="FK45" s="15">
        <v>0</v>
      </c>
      <c r="FL45" s="10">
        <f t="shared" si="273"/>
        <v>15.98479767493852</v>
      </c>
      <c r="FM45" s="15">
        <f t="shared" si="262"/>
        <v>535.6</v>
      </c>
      <c r="FN45" s="15"/>
      <c r="FO45" s="15">
        <v>535.6</v>
      </c>
      <c r="FP45" s="15"/>
      <c r="FQ45" s="15"/>
      <c r="FR45" s="15">
        <v>0</v>
      </c>
      <c r="FS45" s="10">
        <f t="shared" si="227"/>
        <v>59.870333109769739</v>
      </c>
      <c r="FT45" s="15">
        <f t="shared" si="263"/>
        <v>831.6</v>
      </c>
      <c r="FU45" s="15"/>
      <c r="FV45" s="15">
        <v>831.6</v>
      </c>
      <c r="FW45" s="15"/>
      <c r="FX45" s="15"/>
      <c r="FY45" s="15">
        <v>0</v>
      </c>
      <c r="FZ45" s="10">
        <f t="shared" si="229"/>
        <v>92.957746478873233</v>
      </c>
      <c r="GA45" s="15">
        <f t="shared" si="264"/>
        <v>894.6</v>
      </c>
      <c r="GB45" s="15"/>
      <c r="GC45" s="15">
        <v>894.6</v>
      </c>
      <c r="GD45" s="15"/>
      <c r="GE45" s="15"/>
      <c r="GF45" s="15">
        <v>0</v>
      </c>
      <c r="GG45" s="10">
        <f t="shared" si="231"/>
        <v>100</v>
      </c>
      <c r="GH45" s="15">
        <f t="shared" si="241"/>
        <v>640.1</v>
      </c>
      <c r="GI45" s="14"/>
      <c r="GJ45" s="31">
        <v>640.1</v>
      </c>
      <c r="GK45" s="31"/>
      <c r="GL45" s="31"/>
      <c r="GM45" s="31"/>
      <c r="GN45" s="31">
        <f t="shared" si="265"/>
        <v>130</v>
      </c>
      <c r="GO45" s="31"/>
      <c r="GP45" s="31">
        <v>130</v>
      </c>
      <c r="GQ45" s="31"/>
      <c r="GR45" s="31"/>
      <c r="GS45" s="31"/>
      <c r="GT45" s="19">
        <f t="shared" si="242"/>
        <v>20.30932666770817</v>
      </c>
      <c r="GU45" s="31">
        <f t="shared" si="266"/>
        <v>381</v>
      </c>
      <c r="GV45" s="31"/>
      <c r="GW45" s="31">
        <v>381</v>
      </c>
      <c r="GX45" s="31"/>
      <c r="GY45" s="31"/>
      <c r="GZ45" s="31"/>
      <c r="HA45" s="58">
        <f t="shared" si="234"/>
        <v>59.521949695360099</v>
      </c>
      <c r="HB45" s="31">
        <f t="shared" si="267"/>
        <v>640.1</v>
      </c>
      <c r="HC45" s="31"/>
      <c r="HD45" s="31">
        <v>640.1</v>
      </c>
      <c r="HE45" s="31"/>
      <c r="HF45" s="31"/>
      <c r="HG45" s="31"/>
      <c r="HH45" s="11">
        <f t="shared" si="243"/>
        <v>100</v>
      </c>
      <c r="HI45" s="16">
        <f t="shared" si="269"/>
        <v>583.1</v>
      </c>
      <c r="HJ45" s="14"/>
      <c r="HK45" s="31">
        <v>583.1</v>
      </c>
      <c r="HL45" s="31"/>
      <c r="HM45" s="31"/>
      <c r="HN45" s="31"/>
      <c r="HO45" s="62">
        <f t="shared" si="268"/>
        <v>77.599999999999994</v>
      </c>
      <c r="HP45" s="31"/>
      <c r="HQ45" s="31">
        <v>77.599999999999994</v>
      </c>
      <c r="HR45" s="31"/>
      <c r="HS45" s="31"/>
      <c r="HT45" s="31"/>
      <c r="HU45" s="12"/>
      <c r="HV45" s="81"/>
      <c r="HW45" s="81"/>
      <c r="HX45" s="81"/>
      <c r="HY45" s="81"/>
      <c r="HZ45" s="81"/>
      <c r="IA45" s="81"/>
      <c r="IB45" s="81"/>
      <c r="IC45" s="81"/>
      <c r="ID45" s="81"/>
      <c r="IE45" s="81"/>
      <c r="IF45" s="81"/>
      <c r="IG45" s="81"/>
      <c r="IH45" s="81"/>
    </row>
    <row r="46" spans="2:242" s="67" customFormat="1" ht="42.75" customHeight="1">
      <c r="B46" s="60">
        <v>23</v>
      </c>
      <c r="C46" s="60" t="s">
        <v>99</v>
      </c>
      <c r="D46" s="15">
        <f t="shared" si="245"/>
        <v>434.6</v>
      </c>
      <c r="E46" s="15"/>
      <c r="F46" s="15"/>
      <c r="G46" s="15">
        <v>420.6</v>
      </c>
      <c r="H46" s="15"/>
      <c r="I46" s="15">
        <v>14</v>
      </c>
      <c r="J46" s="29" t="e">
        <f>D46/#REF!*100</f>
        <v>#REF!</v>
      </c>
      <c r="K46" s="15">
        <f t="shared" si="237"/>
        <v>455.3</v>
      </c>
      <c r="L46" s="15"/>
      <c r="M46" s="15"/>
      <c r="N46" s="15">
        <v>365.3</v>
      </c>
      <c r="O46" s="15"/>
      <c r="P46" s="15">
        <v>90</v>
      </c>
      <c r="Q46" s="15">
        <f t="shared" si="246"/>
        <v>27</v>
      </c>
      <c r="R46" s="15"/>
      <c r="S46" s="15"/>
      <c r="T46" s="15"/>
      <c r="U46" s="15"/>
      <c r="V46" s="15">
        <v>27</v>
      </c>
      <c r="W46" s="29">
        <f t="shared" si="193"/>
        <v>5.9301559411377109</v>
      </c>
      <c r="X46" s="15">
        <f t="shared" si="247"/>
        <v>37.4</v>
      </c>
      <c r="Y46" s="15"/>
      <c r="Z46" s="15"/>
      <c r="AA46" s="15">
        <v>10.4</v>
      </c>
      <c r="AB46" s="15"/>
      <c r="AC46" s="15">
        <v>27</v>
      </c>
      <c r="AD46" s="29">
        <f t="shared" si="195"/>
        <v>8.2143641555018654</v>
      </c>
      <c r="AE46" s="15">
        <f t="shared" si="248"/>
        <v>220.4</v>
      </c>
      <c r="AF46" s="15"/>
      <c r="AG46" s="15"/>
      <c r="AH46" s="15">
        <v>193.4</v>
      </c>
      <c r="AI46" s="15"/>
      <c r="AJ46" s="15">
        <v>27</v>
      </c>
      <c r="AK46" s="29">
        <f t="shared" si="197"/>
        <v>48.407643312101911</v>
      </c>
      <c r="AL46" s="15">
        <f t="shared" si="249"/>
        <v>354.3</v>
      </c>
      <c r="AM46" s="15"/>
      <c r="AN46" s="15"/>
      <c r="AO46" s="15">
        <v>327.2</v>
      </c>
      <c r="AP46" s="15"/>
      <c r="AQ46" s="15">
        <v>27.1</v>
      </c>
      <c r="AR46" s="29">
        <f t="shared" si="199"/>
        <v>77.816824072040419</v>
      </c>
      <c r="AS46" s="15">
        <f t="shared" si="238"/>
        <v>365.4</v>
      </c>
      <c r="AT46" s="15"/>
      <c r="AU46" s="15"/>
      <c r="AV46" s="15">
        <v>300.39999999999998</v>
      </c>
      <c r="AW46" s="15"/>
      <c r="AX46" s="15">
        <v>65</v>
      </c>
      <c r="AY46" s="15">
        <f t="shared" si="250"/>
        <v>27</v>
      </c>
      <c r="AZ46" s="15"/>
      <c r="BA46" s="15"/>
      <c r="BB46" s="15"/>
      <c r="BC46" s="15"/>
      <c r="BD46" s="15">
        <v>27</v>
      </c>
      <c r="BE46" s="29">
        <f>AY46/AS46*100</f>
        <v>7.389162561576355</v>
      </c>
      <c r="BF46" s="15">
        <f t="shared" si="251"/>
        <v>37.4</v>
      </c>
      <c r="BG46" s="15"/>
      <c r="BH46" s="15"/>
      <c r="BI46" s="15">
        <v>10.4</v>
      </c>
      <c r="BJ46" s="15"/>
      <c r="BK46" s="15">
        <v>27</v>
      </c>
      <c r="BL46" s="29">
        <f t="shared" si="203"/>
        <v>10.23535851122058</v>
      </c>
      <c r="BM46" s="15">
        <f t="shared" si="252"/>
        <v>220.4</v>
      </c>
      <c r="BN46" s="15"/>
      <c r="BO46" s="15"/>
      <c r="BP46" s="15">
        <v>193.4</v>
      </c>
      <c r="BQ46" s="15"/>
      <c r="BR46" s="15">
        <v>27</v>
      </c>
      <c r="BS46" s="29">
        <f t="shared" si="205"/>
        <v>60.317460317460323</v>
      </c>
      <c r="BT46" s="15">
        <f t="shared" si="253"/>
        <v>5.52</v>
      </c>
      <c r="BU46" s="15"/>
      <c r="BV46" s="15"/>
      <c r="BW46" s="15">
        <v>5.52</v>
      </c>
      <c r="BX46" s="15"/>
      <c r="BY46" s="15">
        <v>0</v>
      </c>
      <c r="BZ46" s="29">
        <f t="shared" si="207"/>
        <v>1.5106732348111658</v>
      </c>
      <c r="CA46" s="15">
        <f t="shared" si="254"/>
        <v>35.450000000000003</v>
      </c>
      <c r="CB46" s="15"/>
      <c r="CC46" s="15"/>
      <c r="CD46" s="15">
        <v>30.57</v>
      </c>
      <c r="CE46" s="15"/>
      <c r="CF46" s="15">
        <v>4.88</v>
      </c>
      <c r="CG46" s="10">
        <f t="shared" si="209"/>
        <v>9.7016967706622896</v>
      </c>
      <c r="CH46" s="15">
        <f t="shared" si="255"/>
        <v>96.339999999999989</v>
      </c>
      <c r="CI46" s="15"/>
      <c r="CJ46" s="15"/>
      <c r="CK46" s="15">
        <v>91.46</v>
      </c>
      <c r="CL46" s="15"/>
      <c r="CM46" s="15">
        <v>4.88</v>
      </c>
      <c r="CN46" s="10">
        <f t="shared" si="211"/>
        <v>26.365626710454293</v>
      </c>
      <c r="CO46" s="15">
        <f t="shared" si="256"/>
        <v>119.46</v>
      </c>
      <c r="CP46" s="15"/>
      <c r="CQ46" s="15"/>
      <c r="CR46" s="15">
        <v>108.19</v>
      </c>
      <c r="CS46" s="15"/>
      <c r="CT46" s="15">
        <v>11.27</v>
      </c>
      <c r="CU46" s="10">
        <f t="shared" si="213"/>
        <v>32.692939244663386</v>
      </c>
      <c r="CV46" s="15">
        <f>CX46+CY46+CZ46+DA46</f>
        <v>726.21</v>
      </c>
      <c r="CW46" s="15"/>
      <c r="CX46" s="15"/>
      <c r="CY46" s="15">
        <v>704.21</v>
      </c>
      <c r="CZ46" s="15"/>
      <c r="DA46" s="15">
        <v>22</v>
      </c>
      <c r="DB46" s="15">
        <f t="shared" si="257"/>
        <v>5.52</v>
      </c>
      <c r="DC46" s="15"/>
      <c r="DD46" s="15"/>
      <c r="DE46" s="15">
        <v>5.52</v>
      </c>
      <c r="DF46" s="15"/>
      <c r="DG46" s="15">
        <v>0</v>
      </c>
      <c r="DH46" s="10">
        <f t="shared" si="215"/>
        <v>0.76011071177758494</v>
      </c>
      <c r="DI46" s="15">
        <f t="shared" si="258"/>
        <v>130.30000000000001</v>
      </c>
      <c r="DJ46" s="15"/>
      <c r="DK46" s="15"/>
      <c r="DL46" s="15">
        <v>130.30000000000001</v>
      </c>
      <c r="DM46" s="15"/>
      <c r="DN46" s="15">
        <v>0</v>
      </c>
      <c r="DO46" s="10">
        <f t="shared" si="217"/>
        <v>17.942468431996257</v>
      </c>
      <c r="DP46" s="15">
        <f t="shared" si="259"/>
        <v>529.9</v>
      </c>
      <c r="DQ46" s="15"/>
      <c r="DR46" s="15"/>
      <c r="DS46" s="15">
        <v>525.5</v>
      </c>
      <c r="DT46" s="15"/>
      <c r="DU46" s="15">
        <v>4.4000000000000004</v>
      </c>
      <c r="DV46" s="10">
        <f t="shared" si="219"/>
        <v>72.967874306330117</v>
      </c>
      <c r="DW46" s="15">
        <f t="shared" si="260"/>
        <v>726.20999999999992</v>
      </c>
      <c r="DX46" s="15"/>
      <c r="DY46" s="15"/>
      <c r="DZ46" s="15">
        <v>705.81</v>
      </c>
      <c r="EA46" s="15"/>
      <c r="EB46" s="15">
        <v>20.399999999999999</v>
      </c>
      <c r="EC46" s="10">
        <f t="shared" si="221"/>
        <v>99.999999999999986</v>
      </c>
      <c r="ED46" s="10">
        <v>0</v>
      </c>
      <c r="EE46" s="15">
        <f>EG46+EH46+EI46+EJ46</f>
        <v>270.89999999999998</v>
      </c>
      <c r="EF46" s="15"/>
      <c r="EG46" s="15"/>
      <c r="EH46" s="15">
        <v>270.89999999999998</v>
      </c>
      <c r="EI46" s="15"/>
      <c r="EJ46" s="15">
        <v>0</v>
      </c>
      <c r="EK46" s="15">
        <f>EM46+EN46+EO46+EP46</f>
        <v>5.52</v>
      </c>
      <c r="EL46" s="15"/>
      <c r="EM46" s="15"/>
      <c r="EN46" s="15">
        <v>5.52</v>
      </c>
      <c r="EO46" s="15"/>
      <c r="EP46" s="15">
        <v>0</v>
      </c>
      <c r="EQ46" s="10">
        <f t="shared" si="270"/>
        <v>2.0376522702104096</v>
      </c>
      <c r="ER46" s="15">
        <f>ET46+EU46+EV46+EW46</f>
        <v>130.30000000000001</v>
      </c>
      <c r="ES46" s="15"/>
      <c r="ET46" s="15"/>
      <c r="EU46" s="15">
        <v>130.30000000000001</v>
      </c>
      <c r="EV46" s="15"/>
      <c r="EW46" s="15">
        <v>0</v>
      </c>
      <c r="EX46" s="10">
        <f t="shared" si="271"/>
        <v>48.098929494278345</v>
      </c>
      <c r="EY46" s="15">
        <f>FA46+FB46+FC46+FD46</f>
        <v>529.9</v>
      </c>
      <c r="EZ46" s="15"/>
      <c r="FA46" s="15"/>
      <c r="FB46" s="15">
        <v>525.5</v>
      </c>
      <c r="FC46" s="15"/>
      <c r="FD46" s="15">
        <v>4.4000000000000004</v>
      </c>
      <c r="FE46" s="10">
        <f t="shared" si="272"/>
        <v>195.60723514211887</v>
      </c>
      <c r="FF46" s="15">
        <f t="shared" si="261"/>
        <v>7.1</v>
      </c>
      <c r="FG46" s="15"/>
      <c r="FH46" s="15"/>
      <c r="FI46" s="15">
        <v>7.1</v>
      </c>
      <c r="FJ46" s="15"/>
      <c r="FK46" s="15">
        <v>0</v>
      </c>
      <c r="FL46" s="10">
        <f t="shared" si="273"/>
        <v>2.6208933185677372</v>
      </c>
      <c r="FM46" s="15">
        <f t="shared" si="262"/>
        <v>29.2</v>
      </c>
      <c r="FN46" s="15"/>
      <c r="FO46" s="15"/>
      <c r="FP46" s="15">
        <v>29.2</v>
      </c>
      <c r="FQ46" s="15"/>
      <c r="FR46" s="15">
        <v>0</v>
      </c>
      <c r="FS46" s="10">
        <f t="shared" si="227"/>
        <v>10.778885197489849</v>
      </c>
      <c r="FT46" s="15">
        <f t="shared" si="263"/>
        <v>85</v>
      </c>
      <c r="FU46" s="15"/>
      <c r="FV46" s="15"/>
      <c r="FW46" s="15">
        <v>85</v>
      </c>
      <c r="FX46" s="15"/>
      <c r="FY46" s="15">
        <v>0</v>
      </c>
      <c r="FZ46" s="10">
        <f t="shared" si="229"/>
        <v>31.376891842008124</v>
      </c>
      <c r="GA46" s="15">
        <f t="shared" si="264"/>
        <v>118.5</v>
      </c>
      <c r="GB46" s="15"/>
      <c r="GC46" s="15"/>
      <c r="GD46" s="15">
        <v>118.5</v>
      </c>
      <c r="GE46" s="15"/>
      <c r="GF46" s="15">
        <v>0</v>
      </c>
      <c r="GG46" s="10">
        <f t="shared" si="231"/>
        <v>43.743078626799559</v>
      </c>
      <c r="GH46" s="15">
        <f t="shared" si="241"/>
        <v>439.6</v>
      </c>
      <c r="GI46" s="15"/>
      <c r="GJ46" s="31"/>
      <c r="GK46" s="31">
        <v>373.6</v>
      </c>
      <c r="GL46" s="31"/>
      <c r="GM46" s="31">
        <v>66</v>
      </c>
      <c r="GN46" s="31">
        <f t="shared" si="265"/>
        <v>80.3</v>
      </c>
      <c r="GO46" s="31"/>
      <c r="GP46" s="31"/>
      <c r="GQ46" s="31">
        <v>80.3</v>
      </c>
      <c r="GR46" s="31"/>
      <c r="GS46" s="31"/>
      <c r="GT46" s="19">
        <f t="shared" si="242"/>
        <v>18.266606005459508</v>
      </c>
      <c r="GU46" s="31">
        <f t="shared" si="266"/>
        <v>107.4</v>
      </c>
      <c r="GV46" s="31"/>
      <c r="GW46" s="31"/>
      <c r="GX46" s="31">
        <v>107.4</v>
      </c>
      <c r="GY46" s="31"/>
      <c r="GZ46" s="31"/>
      <c r="HA46" s="58">
        <f t="shared" si="234"/>
        <v>24.431301182893538</v>
      </c>
      <c r="HB46" s="31">
        <f t="shared" si="267"/>
        <v>251.7</v>
      </c>
      <c r="HC46" s="31"/>
      <c r="HD46" s="31"/>
      <c r="HE46" s="31">
        <v>251.7</v>
      </c>
      <c r="HF46" s="31"/>
      <c r="HG46" s="31"/>
      <c r="HH46" s="11">
        <f t="shared" si="243"/>
        <v>57.256596906278432</v>
      </c>
      <c r="HI46" s="16">
        <f t="shared" si="269"/>
        <v>65</v>
      </c>
      <c r="HJ46" s="15"/>
      <c r="HK46" s="31"/>
      <c r="HL46" s="31">
        <f>45+20</f>
        <v>65</v>
      </c>
      <c r="HM46" s="31"/>
      <c r="HN46" s="31"/>
      <c r="HO46" s="62">
        <f t="shared" si="268"/>
        <v>50.3</v>
      </c>
      <c r="HP46" s="31"/>
      <c r="HQ46" s="31"/>
      <c r="HR46" s="31">
        <v>50.3</v>
      </c>
      <c r="HS46" s="31"/>
      <c r="HT46" s="31"/>
      <c r="HU46" s="12">
        <f t="shared" si="244"/>
        <v>77.384615384615387</v>
      </c>
      <c r="HV46" s="81"/>
      <c r="HW46" s="81"/>
      <c r="HX46" s="81"/>
      <c r="HY46" s="81"/>
      <c r="HZ46" s="81"/>
      <c r="IA46" s="81"/>
      <c r="IB46" s="81"/>
      <c r="IC46" s="81"/>
      <c r="ID46" s="81"/>
      <c r="IE46" s="81"/>
      <c r="IF46" s="81"/>
      <c r="IG46" s="81"/>
      <c r="IH46" s="81"/>
    </row>
    <row r="47" spans="2:242" s="67" customFormat="1" ht="66.75" hidden="1" customHeight="1">
      <c r="B47" s="68" t="s">
        <v>100</v>
      </c>
      <c r="C47" s="60" t="s">
        <v>101</v>
      </c>
      <c r="D47" s="15"/>
      <c r="E47" s="15"/>
      <c r="F47" s="15"/>
      <c r="G47" s="15"/>
      <c r="H47" s="15"/>
      <c r="I47" s="15"/>
      <c r="J47" s="29"/>
      <c r="K47" s="16">
        <f t="shared" si="237"/>
        <v>0</v>
      </c>
      <c r="L47" s="15"/>
      <c r="M47" s="15"/>
      <c r="N47" s="15">
        <v>0</v>
      </c>
      <c r="O47" s="15"/>
      <c r="P47" s="15"/>
      <c r="Q47" s="16"/>
      <c r="R47" s="15"/>
      <c r="S47" s="15"/>
      <c r="T47" s="15"/>
      <c r="U47" s="15"/>
      <c r="V47" s="15"/>
      <c r="W47" s="30">
        <v>0</v>
      </c>
      <c r="X47" s="16"/>
      <c r="Y47" s="15"/>
      <c r="Z47" s="15"/>
      <c r="AA47" s="15"/>
      <c r="AB47" s="15"/>
      <c r="AC47" s="15"/>
      <c r="AD47" s="30" t="e">
        <f t="shared" si="195"/>
        <v>#DIV/0!</v>
      </c>
      <c r="AE47" s="16"/>
      <c r="AF47" s="15"/>
      <c r="AG47" s="15"/>
      <c r="AH47" s="15"/>
      <c r="AI47" s="15"/>
      <c r="AJ47" s="15"/>
      <c r="AK47" s="30" t="e">
        <f t="shared" si="197"/>
        <v>#DIV/0!</v>
      </c>
      <c r="AL47" s="15"/>
      <c r="AM47" s="15"/>
      <c r="AN47" s="15"/>
      <c r="AO47" s="15"/>
      <c r="AP47" s="15"/>
      <c r="AQ47" s="15"/>
      <c r="AR47" s="29" t="e">
        <f t="shared" si="199"/>
        <v>#DIV/0!</v>
      </c>
      <c r="AS47" s="15">
        <f t="shared" si="238"/>
        <v>0</v>
      </c>
      <c r="AT47" s="15"/>
      <c r="AU47" s="15"/>
      <c r="AV47" s="15">
        <v>0</v>
      </c>
      <c r="AW47" s="15"/>
      <c r="AX47" s="15"/>
      <c r="AY47" s="15"/>
      <c r="AZ47" s="15"/>
      <c r="BA47" s="15"/>
      <c r="BB47" s="15"/>
      <c r="BC47" s="15"/>
      <c r="BD47" s="15"/>
      <c r="BE47" s="29">
        <v>0</v>
      </c>
      <c r="BF47" s="15"/>
      <c r="BG47" s="15"/>
      <c r="BH47" s="15"/>
      <c r="BI47" s="15"/>
      <c r="BJ47" s="15"/>
      <c r="BK47" s="15"/>
      <c r="BL47" s="29" t="e">
        <f t="shared" si="203"/>
        <v>#DIV/0!</v>
      </c>
      <c r="BM47" s="15"/>
      <c r="BN47" s="15"/>
      <c r="BO47" s="15"/>
      <c r="BP47" s="15"/>
      <c r="BQ47" s="15"/>
      <c r="BR47" s="15"/>
      <c r="BS47" s="29" t="e">
        <f t="shared" si="205"/>
        <v>#DIV/0!</v>
      </c>
      <c r="BT47" s="15"/>
      <c r="BU47" s="15"/>
      <c r="BV47" s="15"/>
      <c r="BW47" s="15"/>
      <c r="BX47" s="15"/>
      <c r="BY47" s="15"/>
      <c r="BZ47" s="29" t="e">
        <f t="shared" si="207"/>
        <v>#DIV/0!</v>
      </c>
      <c r="CA47" s="15"/>
      <c r="CB47" s="15"/>
      <c r="CC47" s="15"/>
      <c r="CD47" s="15"/>
      <c r="CE47" s="15"/>
      <c r="CF47" s="15"/>
      <c r="CG47" s="10" t="e">
        <f t="shared" si="209"/>
        <v>#DIV/0!</v>
      </c>
      <c r="CH47" s="15"/>
      <c r="CI47" s="15"/>
      <c r="CJ47" s="15"/>
      <c r="CK47" s="15"/>
      <c r="CL47" s="15"/>
      <c r="CM47" s="15"/>
      <c r="CN47" s="10" t="e">
        <f t="shared" si="211"/>
        <v>#DIV/0!</v>
      </c>
      <c r="CO47" s="15"/>
      <c r="CP47" s="15"/>
      <c r="CQ47" s="15"/>
      <c r="CR47" s="15"/>
      <c r="CS47" s="15"/>
      <c r="CT47" s="15"/>
      <c r="CU47" s="10" t="e">
        <f t="shared" si="213"/>
        <v>#DIV/0!</v>
      </c>
      <c r="CV47" s="15">
        <f t="shared" si="239"/>
        <v>0</v>
      </c>
      <c r="CW47" s="15"/>
      <c r="CX47" s="15"/>
      <c r="CY47" s="15">
        <v>0</v>
      </c>
      <c r="CZ47" s="15"/>
      <c r="DA47" s="15"/>
      <c r="DB47" s="15"/>
      <c r="DC47" s="15"/>
      <c r="DD47" s="15"/>
      <c r="DE47" s="15"/>
      <c r="DF47" s="15"/>
      <c r="DG47" s="15"/>
      <c r="DH47" s="10" t="e">
        <f t="shared" si="215"/>
        <v>#DIV/0!</v>
      </c>
      <c r="DI47" s="15"/>
      <c r="DJ47" s="15"/>
      <c r="DK47" s="15"/>
      <c r="DL47" s="15"/>
      <c r="DM47" s="15"/>
      <c r="DN47" s="15"/>
      <c r="DO47" s="10" t="e">
        <f t="shared" si="217"/>
        <v>#DIV/0!</v>
      </c>
      <c r="DP47" s="15"/>
      <c r="DQ47" s="15"/>
      <c r="DR47" s="15"/>
      <c r="DS47" s="15"/>
      <c r="DT47" s="15"/>
      <c r="DU47" s="15"/>
      <c r="DV47" s="10" t="e">
        <f t="shared" si="219"/>
        <v>#DIV/0!</v>
      </c>
      <c r="DW47" s="15"/>
      <c r="DX47" s="15"/>
      <c r="DY47" s="15"/>
      <c r="DZ47" s="15"/>
      <c r="EA47" s="15"/>
      <c r="EB47" s="15"/>
      <c r="EC47" s="10" t="e">
        <f t="shared" si="221"/>
        <v>#DIV/0!</v>
      </c>
      <c r="ED47" s="13"/>
      <c r="EE47" s="15">
        <f>EG47+EH47+EI47+EJ47</f>
        <v>0</v>
      </c>
      <c r="EF47" s="15"/>
      <c r="EG47" s="15"/>
      <c r="EH47" s="15">
        <v>0</v>
      </c>
      <c r="EI47" s="15"/>
      <c r="EJ47" s="15"/>
      <c r="EK47" s="15"/>
      <c r="EL47" s="15"/>
      <c r="EM47" s="15"/>
      <c r="EN47" s="15"/>
      <c r="EO47" s="15"/>
      <c r="EP47" s="15"/>
      <c r="EQ47" s="10" t="e">
        <f t="shared" si="270"/>
        <v>#DIV/0!</v>
      </c>
      <c r="ER47" s="15"/>
      <c r="ES47" s="15"/>
      <c r="ET47" s="15"/>
      <c r="EU47" s="15"/>
      <c r="EV47" s="15"/>
      <c r="EW47" s="15"/>
      <c r="EX47" s="10" t="e">
        <f t="shared" si="271"/>
        <v>#DIV/0!</v>
      </c>
      <c r="EY47" s="15"/>
      <c r="EZ47" s="15"/>
      <c r="FA47" s="15"/>
      <c r="FB47" s="15"/>
      <c r="FC47" s="15"/>
      <c r="FD47" s="15"/>
      <c r="FE47" s="10" t="e">
        <f t="shared" si="272"/>
        <v>#DIV/0!</v>
      </c>
      <c r="FF47" s="15"/>
      <c r="FG47" s="15"/>
      <c r="FH47" s="15"/>
      <c r="FI47" s="15"/>
      <c r="FJ47" s="15"/>
      <c r="FK47" s="15"/>
      <c r="FL47" s="10" t="e">
        <f t="shared" si="273"/>
        <v>#DIV/0!</v>
      </c>
      <c r="FM47" s="15"/>
      <c r="FN47" s="15"/>
      <c r="FO47" s="15"/>
      <c r="FP47" s="15"/>
      <c r="FQ47" s="15"/>
      <c r="FR47" s="15"/>
      <c r="FS47" s="10" t="e">
        <f t="shared" si="227"/>
        <v>#DIV/0!</v>
      </c>
      <c r="FT47" s="15"/>
      <c r="FU47" s="15"/>
      <c r="FV47" s="15"/>
      <c r="FW47" s="15"/>
      <c r="FX47" s="15"/>
      <c r="FY47" s="15"/>
      <c r="FZ47" s="10" t="e">
        <f t="shared" si="229"/>
        <v>#DIV/0!</v>
      </c>
      <c r="GA47" s="15"/>
      <c r="GB47" s="15"/>
      <c r="GC47" s="15"/>
      <c r="GD47" s="15"/>
      <c r="GE47" s="15"/>
      <c r="GF47" s="15"/>
      <c r="GG47" s="10" t="e">
        <f t="shared" si="231"/>
        <v>#DIV/0!</v>
      </c>
      <c r="GH47" s="15">
        <f t="shared" si="241"/>
        <v>0</v>
      </c>
      <c r="GI47" s="15"/>
      <c r="GJ47" s="31"/>
      <c r="GK47" s="31"/>
      <c r="GL47" s="31"/>
      <c r="GM47" s="31"/>
      <c r="GN47" s="31">
        <f t="shared" si="265"/>
        <v>0</v>
      </c>
      <c r="GO47" s="31"/>
      <c r="GP47" s="31"/>
      <c r="GQ47" s="31"/>
      <c r="GR47" s="31"/>
      <c r="GS47" s="31"/>
      <c r="GT47" s="19" t="e">
        <f t="shared" si="242"/>
        <v>#DIV/0!</v>
      </c>
      <c r="GU47" s="31">
        <f t="shared" si="266"/>
        <v>0</v>
      </c>
      <c r="GV47" s="31"/>
      <c r="GW47" s="31"/>
      <c r="GX47" s="31"/>
      <c r="GY47" s="31"/>
      <c r="GZ47" s="31"/>
      <c r="HA47" s="58" t="e">
        <f t="shared" si="234"/>
        <v>#DIV/0!</v>
      </c>
      <c r="HB47" s="31">
        <f t="shared" si="267"/>
        <v>0</v>
      </c>
      <c r="HC47" s="31"/>
      <c r="HD47" s="31"/>
      <c r="HE47" s="31"/>
      <c r="HF47" s="31"/>
      <c r="HG47" s="31"/>
      <c r="HH47" s="11" t="e">
        <f t="shared" si="243"/>
        <v>#DIV/0!</v>
      </c>
      <c r="HI47" s="82">
        <f t="shared" si="269"/>
        <v>0</v>
      </c>
      <c r="HJ47" s="98"/>
      <c r="HK47" s="90"/>
      <c r="HL47" s="90"/>
      <c r="HM47" s="90"/>
      <c r="HN47" s="90"/>
      <c r="HO47" s="97">
        <f t="shared" si="268"/>
        <v>0</v>
      </c>
      <c r="HP47" s="90"/>
      <c r="HQ47" s="90"/>
      <c r="HR47" s="90"/>
      <c r="HS47" s="90"/>
      <c r="HT47" s="90"/>
      <c r="HU47" s="12" t="e">
        <f t="shared" si="244"/>
        <v>#DIV/0!</v>
      </c>
      <c r="HV47" s="81"/>
      <c r="HW47" s="81"/>
      <c r="HX47" s="81"/>
      <c r="HY47" s="81"/>
      <c r="HZ47" s="81"/>
      <c r="IA47" s="81"/>
      <c r="IB47" s="81"/>
      <c r="IC47" s="81"/>
      <c r="ID47" s="81"/>
      <c r="IE47" s="81"/>
      <c r="IF47" s="81"/>
      <c r="IG47" s="81"/>
      <c r="IH47" s="81"/>
    </row>
    <row r="48" spans="2:242" s="3" customFormat="1" ht="32.25" customHeight="1">
      <c r="B48" s="31">
        <v>24</v>
      </c>
      <c r="C48" s="31" t="s">
        <v>102</v>
      </c>
      <c r="D48" s="15">
        <f t="shared" si="245"/>
        <v>30.3</v>
      </c>
      <c r="E48" s="15"/>
      <c r="F48" s="15"/>
      <c r="G48" s="15">
        <v>30.3</v>
      </c>
      <c r="H48" s="15"/>
      <c r="I48" s="15"/>
      <c r="J48" s="29" t="e">
        <f>D48/#REF!*100</f>
        <v>#REF!</v>
      </c>
      <c r="K48" s="15">
        <f t="shared" si="237"/>
        <v>105.85</v>
      </c>
      <c r="L48" s="15"/>
      <c r="M48" s="15"/>
      <c r="N48" s="15">
        <v>105.85</v>
      </c>
      <c r="O48" s="15"/>
      <c r="P48" s="15"/>
      <c r="Q48" s="15">
        <f>S48+T48+U48+V48</f>
        <v>20</v>
      </c>
      <c r="R48" s="15"/>
      <c r="S48" s="15"/>
      <c r="T48" s="15">
        <v>20</v>
      </c>
      <c r="U48" s="15"/>
      <c r="V48" s="15"/>
      <c r="W48" s="29">
        <f t="shared" si="193"/>
        <v>18.894662257912138</v>
      </c>
      <c r="X48" s="15">
        <f>Z48+AA48+AB48+AC48</f>
        <v>20.8</v>
      </c>
      <c r="Y48" s="15"/>
      <c r="Z48" s="15"/>
      <c r="AA48" s="15">
        <v>20.8</v>
      </c>
      <c r="AB48" s="15"/>
      <c r="AC48" s="15"/>
      <c r="AD48" s="29">
        <f t="shared" si="195"/>
        <v>19.650448748228627</v>
      </c>
      <c r="AE48" s="15">
        <f>AG48+AH48+AI48+AJ48</f>
        <v>20.8</v>
      </c>
      <c r="AF48" s="15"/>
      <c r="AG48" s="15"/>
      <c r="AH48" s="15">
        <v>20.8</v>
      </c>
      <c r="AI48" s="15"/>
      <c r="AJ48" s="15"/>
      <c r="AK48" s="29">
        <f t="shared" si="197"/>
        <v>19.650448748228627</v>
      </c>
      <c r="AL48" s="15">
        <f>AN48+AO48+AP48+AQ48</f>
        <v>105.85</v>
      </c>
      <c r="AM48" s="15"/>
      <c r="AN48" s="15"/>
      <c r="AO48" s="15">
        <v>105.85</v>
      </c>
      <c r="AP48" s="15"/>
      <c r="AQ48" s="15"/>
      <c r="AR48" s="29">
        <f t="shared" si="199"/>
        <v>100</v>
      </c>
      <c r="AS48" s="15">
        <f t="shared" si="238"/>
        <v>470.2</v>
      </c>
      <c r="AT48" s="15"/>
      <c r="AU48" s="15"/>
      <c r="AV48" s="15">
        <f>90+380.2</f>
        <v>470.2</v>
      </c>
      <c r="AW48" s="15"/>
      <c r="AX48" s="15"/>
      <c r="AY48" s="15">
        <f>BA48+BB48+BC48+BD48</f>
        <v>20</v>
      </c>
      <c r="AZ48" s="15"/>
      <c r="BA48" s="15"/>
      <c r="BB48" s="15">
        <v>20</v>
      </c>
      <c r="BC48" s="15"/>
      <c r="BD48" s="15"/>
      <c r="BE48" s="29">
        <f>AY48/AS48*100</f>
        <v>4.2535091450446618</v>
      </c>
      <c r="BF48" s="15">
        <f>BH48+BI48+BJ48+BK48</f>
        <v>20.8</v>
      </c>
      <c r="BG48" s="15"/>
      <c r="BH48" s="15"/>
      <c r="BI48" s="15">
        <v>20.8</v>
      </c>
      <c r="BJ48" s="15"/>
      <c r="BK48" s="15"/>
      <c r="BL48" s="29">
        <f t="shared" si="203"/>
        <v>4.4236495108464489</v>
      </c>
      <c r="BM48" s="15">
        <f>BO48+BP48+BQ48+BR48</f>
        <v>20.8</v>
      </c>
      <c r="BN48" s="15"/>
      <c r="BO48" s="15"/>
      <c r="BP48" s="15">
        <v>20.8</v>
      </c>
      <c r="BQ48" s="15"/>
      <c r="BR48" s="15"/>
      <c r="BS48" s="29">
        <f t="shared" si="205"/>
        <v>4.4236495108464489</v>
      </c>
      <c r="BT48" s="15">
        <f>BV48+BW48+BX48+BY48</f>
        <v>2.8</v>
      </c>
      <c r="BU48" s="15"/>
      <c r="BV48" s="15"/>
      <c r="BW48" s="15">
        <v>2.8</v>
      </c>
      <c r="BX48" s="15"/>
      <c r="BY48" s="15"/>
      <c r="BZ48" s="29">
        <f t="shared" si="207"/>
        <v>0.59549128030625265</v>
      </c>
      <c r="CA48" s="15">
        <f>CC48+CD48+CE48+CF48</f>
        <v>6.3</v>
      </c>
      <c r="CB48" s="15"/>
      <c r="CC48" s="15"/>
      <c r="CD48" s="15">
        <v>6.3</v>
      </c>
      <c r="CE48" s="15"/>
      <c r="CF48" s="15"/>
      <c r="CG48" s="10">
        <f t="shared" si="209"/>
        <v>1.3398553806890685</v>
      </c>
      <c r="CH48" s="15">
        <f>CJ48+CK48+CL48+CM48</f>
        <v>56.3</v>
      </c>
      <c r="CI48" s="15"/>
      <c r="CJ48" s="15"/>
      <c r="CK48" s="15">
        <v>56.3</v>
      </c>
      <c r="CL48" s="15"/>
      <c r="CM48" s="15"/>
      <c r="CN48" s="10">
        <f t="shared" si="211"/>
        <v>11.973628243300723</v>
      </c>
      <c r="CO48" s="15">
        <f>CQ48+CR48+CS48+CT48</f>
        <v>470.2</v>
      </c>
      <c r="CP48" s="15"/>
      <c r="CQ48" s="15"/>
      <c r="CR48" s="15">
        <f>56.3+413.9</f>
        <v>470.2</v>
      </c>
      <c r="CS48" s="15"/>
      <c r="CT48" s="15"/>
      <c r="CU48" s="10">
        <f t="shared" si="213"/>
        <v>100</v>
      </c>
      <c r="CV48" s="15">
        <f t="shared" si="239"/>
        <v>140.1</v>
      </c>
      <c r="CW48" s="15"/>
      <c r="CX48" s="15"/>
      <c r="CY48" s="15">
        <v>140.1</v>
      </c>
      <c r="CZ48" s="15"/>
      <c r="DA48" s="15"/>
      <c r="DB48" s="15">
        <f>DD48+DE48+DF48+DG48</f>
        <v>5.9</v>
      </c>
      <c r="DC48" s="15"/>
      <c r="DD48" s="15"/>
      <c r="DE48" s="15">
        <v>5.9</v>
      </c>
      <c r="DF48" s="15"/>
      <c r="DG48" s="15"/>
      <c r="DH48" s="10">
        <f t="shared" si="215"/>
        <v>4.2112776588151322</v>
      </c>
      <c r="DI48" s="15">
        <f>DK48+DL48+DM48+DN48</f>
        <v>111.1</v>
      </c>
      <c r="DJ48" s="15"/>
      <c r="DK48" s="15"/>
      <c r="DL48" s="15">
        <v>111.1</v>
      </c>
      <c r="DM48" s="15"/>
      <c r="DN48" s="15"/>
      <c r="DO48" s="10">
        <f t="shared" si="217"/>
        <v>79.300499643112062</v>
      </c>
      <c r="DP48" s="15">
        <f>DR48+DS48+DT48+DU48</f>
        <v>117.1</v>
      </c>
      <c r="DQ48" s="15"/>
      <c r="DR48" s="15"/>
      <c r="DS48" s="15">
        <v>117.1</v>
      </c>
      <c r="DT48" s="15"/>
      <c r="DU48" s="15"/>
      <c r="DV48" s="10">
        <f t="shared" si="219"/>
        <v>83.583154889364735</v>
      </c>
      <c r="DW48" s="15">
        <f>DY48+DZ48+EA48+EB48</f>
        <v>140.1</v>
      </c>
      <c r="DX48" s="15"/>
      <c r="DY48" s="15"/>
      <c r="DZ48" s="15">
        <v>140.1</v>
      </c>
      <c r="EA48" s="15"/>
      <c r="EB48" s="15"/>
      <c r="EC48" s="10">
        <f t="shared" si="221"/>
        <v>100</v>
      </c>
      <c r="ED48" s="10">
        <v>150</v>
      </c>
      <c r="EE48" s="15">
        <f>EG48+EH48+EI48+EJ48</f>
        <v>232.4</v>
      </c>
      <c r="EF48" s="15"/>
      <c r="EG48" s="15"/>
      <c r="EH48" s="15">
        <v>232.4</v>
      </c>
      <c r="EI48" s="15"/>
      <c r="EJ48" s="15"/>
      <c r="EK48" s="15">
        <f>EM48+EN48+EO48+EP48</f>
        <v>5.9</v>
      </c>
      <c r="EL48" s="15"/>
      <c r="EM48" s="15"/>
      <c r="EN48" s="15">
        <v>5.9</v>
      </c>
      <c r="EO48" s="15"/>
      <c r="EP48" s="15"/>
      <c r="EQ48" s="10">
        <f t="shared" si="270"/>
        <v>2.5387263339070572</v>
      </c>
      <c r="ER48" s="15">
        <f>ET48+EU48+EV48+EW48</f>
        <v>111.1</v>
      </c>
      <c r="ES48" s="15"/>
      <c r="ET48" s="15"/>
      <c r="EU48" s="15">
        <v>111.1</v>
      </c>
      <c r="EV48" s="15"/>
      <c r="EW48" s="15"/>
      <c r="EX48" s="10">
        <f t="shared" si="271"/>
        <v>47.80550774526678</v>
      </c>
      <c r="EY48" s="15">
        <f>FA48+FB48+FC48+FD48</f>
        <v>117.1</v>
      </c>
      <c r="EZ48" s="15"/>
      <c r="FA48" s="15"/>
      <c r="FB48" s="15">
        <v>117.1</v>
      </c>
      <c r="FC48" s="15"/>
      <c r="FD48" s="15"/>
      <c r="FE48" s="10">
        <f t="shared" si="272"/>
        <v>50.387263339070564</v>
      </c>
      <c r="FF48" s="15">
        <f>FH48+FI48+FJ48+FK48</f>
        <v>3.6</v>
      </c>
      <c r="FG48" s="15"/>
      <c r="FH48" s="15"/>
      <c r="FI48" s="15">
        <v>3.6</v>
      </c>
      <c r="FJ48" s="15"/>
      <c r="FK48" s="15"/>
      <c r="FL48" s="10">
        <f t="shared" si="273"/>
        <v>1.5490533562822719</v>
      </c>
      <c r="FM48" s="15">
        <f>FO48+FP48+FQ48+FR48</f>
        <v>6.9</v>
      </c>
      <c r="FN48" s="15"/>
      <c r="FO48" s="15"/>
      <c r="FP48" s="15">
        <v>6.9</v>
      </c>
      <c r="FQ48" s="15"/>
      <c r="FR48" s="15"/>
      <c r="FS48" s="10">
        <f t="shared" si="227"/>
        <v>2.9690189328743544</v>
      </c>
      <c r="FT48" s="15">
        <f>FV48+FW48+FX48+FY48</f>
        <v>216.9</v>
      </c>
      <c r="FU48" s="15"/>
      <c r="FV48" s="15"/>
      <c r="FW48" s="15">
        <v>216.9</v>
      </c>
      <c r="FX48" s="15"/>
      <c r="FY48" s="15"/>
      <c r="FZ48" s="10">
        <f t="shared" si="229"/>
        <v>93.330464716006887</v>
      </c>
      <c r="GA48" s="15">
        <f>GC48+GD48+GE48+GF48</f>
        <v>232.4</v>
      </c>
      <c r="GB48" s="15"/>
      <c r="GC48" s="15"/>
      <c r="GD48" s="15">
        <v>232.4</v>
      </c>
      <c r="GE48" s="15"/>
      <c r="GF48" s="15"/>
      <c r="GG48" s="10">
        <f t="shared" si="231"/>
        <v>100</v>
      </c>
      <c r="GH48" s="15">
        <f t="shared" si="241"/>
        <v>290</v>
      </c>
      <c r="GI48" s="14"/>
      <c r="GJ48" s="31"/>
      <c r="GK48" s="31">
        <v>290</v>
      </c>
      <c r="GL48" s="31"/>
      <c r="GM48" s="31"/>
      <c r="GN48" s="31">
        <f t="shared" si="265"/>
        <v>5.56</v>
      </c>
      <c r="GO48" s="31"/>
      <c r="GP48" s="31"/>
      <c r="GQ48" s="31">
        <v>5.56</v>
      </c>
      <c r="GR48" s="31"/>
      <c r="GS48" s="31"/>
      <c r="GT48" s="19">
        <f t="shared" si="242"/>
        <v>1.9172413793103447</v>
      </c>
      <c r="GU48" s="31">
        <f t="shared" si="266"/>
        <v>20.46</v>
      </c>
      <c r="GV48" s="31"/>
      <c r="GW48" s="31"/>
      <c r="GX48" s="31">
        <v>20.46</v>
      </c>
      <c r="GY48" s="31"/>
      <c r="GZ48" s="31"/>
      <c r="HA48" s="58">
        <f t="shared" si="234"/>
        <v>7.0551724137931036</v>
      </c>
      <c r="HB48" s="31">
        <f t="shared" si="267"/>
        <v>124.76</v>
      </c>
      <c r="HC48" s="31"/>
      <c r="HD48" s="31"/>
      <c r="HE48" s="31">
        <v>124.76</v>
      </c>
      <c r="HF48" s="31"/>
      <c r="HG48" s="31"/>
      <c r="HH48" s="11">
        <f t="shared" si="243"/>
        <v>43.020689655172418</v>
      </c>
      <c r="HI48" s="16">
        <f t="shared" si="269"/>
        <v>228.1</v>
      </c>
      <c r="HJ48" s="14"/>
      <c r="HK48" s="31"/>
      <c r="HL48" s="31">
        <f>218.6+7.5+2</f>
        <v>228.1</v>
      </c>
      <c r="HM48" s="31"/>
      <c r="HN48" s="31"/>
      <c r="HO48" s="62">
        <f t="shared" si="268"/>
        <v>218.6</v>
      </c>
      <c r="HP48" s="31"/>
      <c r="HQ48" s="31"/>
      <c r="HR48" s="31">
        <v>218.6</v>
      </c>
      <c r="HS48" s="31"/>
      <c r="HT48" s="31"/>
      <c r="HU48" s="12">
        <f t="shared" si="244"/>
        <v>95.835160017536168</v>
      </c>
      <c r="HV48" s="81"/>
      <c r="HW48" s="81"/>
      <c r="HX48" s="81"/>
      <c r="HY48" s="81"/>
      <c r="HZ48" s="81"/>
      <c r="IA48" s="81"/>
      <c r="IB48" s="81"/>
      <c r="IC48" s="81"/>
      <c r="ID48" s="81"/>
      <c r="IE48" s="81"/>
      <c r="IF48" s="81"/>
      <c r="IG48" s="81"/>
      <c r="IH48" s="81"/>
    </row>
    <row r="49" spans="2:243" s="3" customFormat="1" ht="90.75" customHeight="1">
      <c r="B49" s="31">
        <v>25</v>
      </c>
      <c r="C49" s="31" t="s">
        <v>103</v>
      </c>
      <c r="D49" s="15"/>
      <c r="E49" s="15"/>
      <c r="F49" s="15"/>
      <c r="G49" s="15"/>
      <c r="H49" s="15"/>
      <c r="I49" s="15"/>
      <c r="J49" s="29"/>
      <c r="K49" s="16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29"/>
      <c r="X49" s="15"/>
      <c r="Y49" s="15"/>
      <c r="Z49" s="15"/>
      <c r="AA49" s="15"/>
      <c r="AB49" s="15"/>
      <c r="AC49" s="15"/>
      <c r="AD49" s="29"/>
      <c r="AE49" s="15"/>
      <c r="AF49" s="15"/>
      <c r="AG49" s="15"/>
      <c r="AH49" s="15"/>
      <c r="AI49" s="15"/>
      <c r="AJ49" s="15"/>
      <c r="AK49" s="30"/>
      <c r="AL49" s="15"/>
      <c r="AM49" s="15"/>
      <c r="AN49" s="15"/>
      <c r="AO49" s="15"/>
      <c r="AP49" s="15"/>
      <c r="AQ49" s="15"/>
      <c r="AR49" s="29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29"/>
      <c r="BF49" s="15"/>
      <c r="BG49" s="15"/>
      <c r="BH49" s="15"/>
      <c r="BI49" s="15"/>
      <c r="BJ49" s="15"/>
      <c r="BK49" s="15"/>
      <c r="BL49" s="29"/>
      <c r="BM49" s="15"/>
      <c r="BN49" s="15"/>
      <c r="BO49" s="15"/>
      <c r="BP49" s="15"/>
      <c r="BQ49" s="15"/>
      <c r="BR49" s="15"/>
      <c r="BS49" s="29"/>
      <c r="BT49" s="15"/>
      <c r="BU49" s="15"/>
      <c r="BV49" s="15"/>
      <c r="BW49" s="15"/>
      <c r="BX49" s="15"/>
      <c r="BY49" s="15"/>
      <c r="BZ49" s="29"/>
      <c r="CA49" s="15"/>
      <c r="CB49" s="15"/>
      <c r="CC49" s="15"/>
      <c r="CD49" s="15"/>
      <c r="CE49" s="15"/>
      <c r="CF49" s="15"/>
      <c r="CG49" s="10"/>
      <c r="CH49" s="15"/>
      <c r="CI49" s="15"/>
      <c r="CJ49" s="15"/>
      <c r="CK49" s="15"/>
      <c r="CL49" s="15"/>
      <c r="CM49" s="15"/>
      <c r="CN49" s="10"/>
      <c r="CO49" s="15"/>
      <c r="CP49" s="15"/>
      <c r="CQ49" s="15"/>
      <c r="CR49" s="15"/>
      <c r="CS49" s="15"/>
      <c r="CT49" s="15"/>
      <c r="CU49" s="10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0"/>
      <c r="DI49" s="15"/>
      <c r="DJ49" s="15"/>
      <c r="DK49" s="15"/>
      <c r="DL49" s="15"/>
      <c r="DM49" s="15"/>
      <c r="DN49" s="15"/>
      <c r="DO49" s="10"/>
      <c r="DP49" s="15"/>
      <c r="DQ49" s="15"/>
      <c r="DR49" s="15"/>
      <c r="DS49" s="15"/>
      <c r="DT49" s="15"/>
      <c r="DU49" s="15"/>
      <c r="DV49" s="10"/>
      <c r="DW49" s="15"/>
      <c r="DX49" s="15"/>
      <c r="DY49" s="15"/>
      <c r="DZ49" s="15"/>
      <c r="EA49" s="15"/>
      <c r="EB49" s="15"/>
      <c r="EC49" s="10"/>
      <c r="ED49" s="13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0"/>
      <c r="ER49" s="15"/>
      <c r="ES49" s="15"/>
      <c r="ET49" s="15"/>
      <c r="EU49" s="15"/>
      <c r="EV49" s="15"/>
      <c r="EW49" s="15"/>
      <c r="EX49" s="10"/>
      <c r="EY49" s="15"/>
      <c r="EZ49" s="15"/>
      <c r="FA49" s="15"/>
      <c r="FB49" s="15"/>
      <c r="FC49" s="15"/>
      <c r="FD49" s="15"/>
      <c r="FE49" s="10"/>
      <c r="FF49" s="15"/>
      <c r="FG49" s="15"/>
      <c r="FH49" s="15"/>
      <c r="FI49" s="15"/>
      <c r="FJ49" s="15"/>
      <c r="FK49" s="15"/>
      <c r="FL49" s="10"/>
      <c r="FM49" s="15"/>
      <c r="FN49" s="15"/>
      <c r="FO49" s="15"/>
      <c r="FP49" s="15"/>
      <c r="FQ49" s="15"/>
      <c r="FR49" s="15"/>
      <c r="FS49" s="10"/>
      <c r="FT49" s="15"/>
      <c r="FU49" s="15"/>
      <c r="FV49" s="15"/>
      <c r="FW49" s="15"/>
      <c r="FX49" s="15"/>
      <c r="FY49" s="15"/>
      <c r="FZ49" s="10"/>
      <c r="GA49" s="15"/>
      <c r="GB49" s="15"/>
      <c r="GC49" s="15"/>
      <c r="GD49" s="15"/>
      <c r="GE49" s="15"/>
      <c r="GF49" s="15"/>
      <c r="GG49" s="10"/>
      <c r="GH49" s="15">
        <f t="shared" si="241"/>
        <v>17.2</v>
      </c>
      <c r="GI49" s="14"/>
      <c r="GJ49" s="31"/>
      <c r="GK49" s="31">
        <v>17.2</v>
      </c>
      <c r="GL49" s="31"/>
      <c r="GM49" s="31"/>
      <c r="GN49" s="31">
        <f t="shared" si="265"/>
        <v>0</v>
      </c>
      <c r="GO49" s="31"/>
      <c r="GP49" s="31"/>
      <c r="GQ49" s="31"/>
      <c r="GR49" s="31"/>
      <c r="GS49" s="31"/>
      <c r="GT49" s="19">
        <f t="shared" si="242"/>
        <v>0</v>
      </c>
      <c r="GU49" s="31">
        <f t="shared" si="266"/>
        <v>7.2</v>
      </c>
      <c r="GV49" s="31"/>
      <c r="GW49" s="31"/>
      <c r="GX49" s="31">
        <v>7.2</v>
      </c>
      <c r="GY49" s="31"/>
      <c r="GZ49" s="31"/>
      <c r="HA49" s="58">
        <f t="shared" si="234"/>
        <v>41.860465116279073</v>
      </c>
      <c r="HB49" s="31">
        <f t="shared" si="267"/>
        <v>17.2</v>
      </c>
      <c r="HC49" s="31"/>
      <c r="HD49" s="31"/>
      <c r="HE49" s="31">
        <v>17.2</v>
      </c>
      <c r="HF49" s="31"/>
      <c r="HG49" s="31"/>
      <c r="HH49" s="11">
        <f t="shared" si="243"/>
        <v>100</v>
      </c>
      <c r="HI49" s="16">
        <v>7.5</v>
      </c>
      <c r="HJ49" s="14"/>
      <c r="HK49" s="31"/>
      <c r="HL49" s="31">
        <v>7.5</v>
      </c>
      <c r="HM49" s="31"/>
      <c r="HN49" s="31"/>
      <c r="HO49" s="62">
        <f t="shared" si="268"/>
        <v>0</v>
      </c>
      <c r="HP49" s="31"/>
      <c r="HQ49" s="31"/>
      <c r="HR49" s="31">
        <v>0</v>
      </c>
      <c r="HS49" s="31"/>
      <c r="HT49" s="31"/>
      <c r="HU49" s="12">
        <f t="shared" si="244"/>
        <v>0</v>
      </c>
      <c r="HV49" s="81"/>
      <c r="HW49" s="81"/>
      <c r="HX49" s="81"/>
      <c r="HY49" s="81"/>
      <c r="HZ49" s="81"/>
      <c r="IA49" s="81"/>
      <c r="IB49" s="81"/>
      <c r="IC49" s="81"/>
      <c r="ID49" s="81"/>
      <c r="IE49" s="81"/>
      <c r="IF49" s="81"/>
      <c r="IG49" s="81"/>
      <c r="IH49" s="81"/>
      <c r="II49" s="3" t="s">
        <v>104</v>
      </c>
    </row>
    <row r="50" spans="2:243" s="3" customFormat="1" ht="115.5" customHeight="1">
      <c r="B50" s="31">
        <v>26</v>
      </c>
      <c r="C50" s="31" t="s">
        <v>105</v>
      </c>
      <c r="D50" s="15"/>
      <c r="E50" s="15"/>
      <c r="F50" s="15"/>
      <c r="G50" s="15"/>
      <c r="H50" s="15"/>
      <c r="I50" s="15"/>
      <c r="J50" s="29"/>
      <c r="K50" s="16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29"/>
      <c r="X50" s="15"/>
      <c r="Y50" s="15"/>
      <c r="Z50" s="15"/>
      <c r="AA50" s="15"/>
      <c r="AB50" s="15"/>
      <c r="AC50" s="15"/>
      <c r="AD50" s="29"/>
      <c r="AE50" s="15"/>
      <c r="AF50" s="15"/>
      <c r="AG50" s="15"/>
      <c r="AH50" s="15"/>
      <c r="AI50" s="15"/>
      <c r="AJ50" s="15"/>
      <c r="AK50" s="30"/>
      <c r="AL50" s="15"/>
      <c r="AM50" s="15"/>
      <c r="AN50" s="15"/>
      <c r="AO50" s="15"/>
      <c r="AP50" s="15"/>
      <c r="AQ50" s="15"/>
      <c r="AR50" s="29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29"/>
      <c r="BF50" s="15"/>
      <c r="BG50" s="15"/>
      <c r="BH50" s="15"/>
      <c r="BI50" s="15"/>
      <c r="BJ50" s="15"/>
      <c r="BK50" s="15"/>
      <c r="BL50" s="29"/>
      <c r="BM50" s="15"/>
      <c r="BN50" s="15"/>
      <c r="BO50" s="15"/>
      <c r="BP50" s="15"/>
      <c r="BQ50" s="15"/>
      <c r="BR50" s="15"/>
      <c r="BS50" s="29"/>
      <c r="BT50" s="15"/>
      <c r="BU50" s="15"/>
      <c r="BV50" s="15"/>
      <c r="BW50" s="15"/>
      <c r="BX50" s="15"/>
      <c r="BY50" s="15"/>
      <c r="BZ50" s="29"/>
      <c r="CA50" s="15"/>
      <c r="CB50" s="15"/>
      <c r="CC50" s="15"/>
      <c r="CD50" s="15"/>
      <c r="CE50" s="15"/>
      <c r="CF50" s="15"/>
      <c r="CG50" s="10"/>
      <c r="CH50" s="15"/>
      <c r="CI50" s="15"/>
      <c r="CJ50" s="15"/>
      <c r="CK50" s="15"/>
      <c r="CL50" s="15"/>
      <c r="CM50" s="15"/>
      <c r="CN50" s="10"/>
      <c r="CO50" s="15"/>
      <c r="CP50" s="15"/>
      <c r="CQ50" s="15"/>
      <c r="CR50" s="15"/>
      <c r="CS50" s="15"/>
      <c r="CT50" s="15"/>
      <c r="CU50" s="10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0"/>
      <c r="DI50" s="15"/>
      <c r="DJ50" s="15"/>
      <c r="DK50" s="15"/>
      <c r="DL50" s="15"/>
      <c r="DM50" s="15"/>
      <c r="DN50" s="15"/>
      <c r="DO50" s="10"/>
      <c r="DP50" s="15"/>
      <c r="DQ50" s="15"/>
      <c r="DR50" s="15"/>
      <c r="DS50" s="15"/>
      <c r="DT50" s="15"/>
      <c r="DU50" s="15"/>
      <c r="DV50" s="10"/>
      <c r="DW50" s="15"/>
      <c r="DX50" s="15"/>
      <c r="DY50" s="15"/>
      <c r="DZ50" s="15"/>
      <c r="EA50" s="15"/>
      <c r="EB50" s="15"/>
      <c r="EC50" s="10"/>
      <c r="ED50" s="13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0"/>
      <c r="ER50" s="15"/>
      <c r="ES50" s="15"/>
      <c r="ET50" s="15"/>
      <c r="EU50" s="15"/>
      <c r="EV50" s="15"/>
      <c r="EW50" s="15"/>
      <c r="EX50" s="10"/>
      <c r="EY50" s="15"/>
      <c r="EZ50" s="15"/>
      <c r="FA50" s="15"/>
      <c r="FB50" s="15"/>
      <c r="FC50" s="15"/>
      <c r="FD50" s="15"/>
      <c r="FE50" s="10"/>
      <c r="FF50" s="15"/>
      <c r="FG50" s="15"/>
      <c r="FH50" s="15"/>
      <c r="FI50" s="15"/>
      <c r="FJ50" s="15"/>
      <c r="FK50" s="15"/>
      <c r="FL50" s="10"/>
      <c r="FM50" s="15"/>
      <c r="FN50" s="15"/>
      <c r="FO50" s="15"/>
      <c r="FP50" s="15"/>
      <c r="FQ50" s="15"/>
      <c r="FR50" s="15"/>
      <c r="FS50" s="10"/>
      <c r="FT50" s="15"/>
      <c r="FU50" s="15"/>
      <c r="FV50" s="15"/>
      <c r="FW50" s="15"/>
      <c r="FX50" s="15"/>
      <c r="FY50" s="15"/>
      <c r="FZ50" s="10"/>
      <c r="GA50" s="15"/>
      <c r="GB50" s="15"/>
      <c r="GC50" s="15"/>
      <c r="GD50" s="15"/>
      <c r="GE50" s="15"/>
      <c r="GF50" s="15"/>
      <c r="GG50" s="10"/>
      <c r="GH50" s="15">
        <f t="shared" si="241"/>
        <v>17.2</v>
      </c>
      <c r="GI50" s="14"/>
      <c r="GJ50" s="31"/>
      <c r="GK50" s="31">
        <v>17.2</v>
      </c>
      <c r="GL50" s="31"/>
      <c r="GM50" s="31"/>
      <c r="GN50" s="31">
        <f t="shared" si="265"/>
        <v>0</v>
      </c>
      <c r="GO50" s="31"/>
      <c r="GP50" s="31"/>
      <c r="GQ50" s="31"/>
      <c r="GR50" s="31"/>
      <c r="GS50" s="31"/>
      <c r="GT50" s="19">
        <f t="shared" si="242"/>
        <v>0</v>
      </c>
      <c r="GU50" s="31">
        <f t="shared" si="266"/>
        <v>7.2</v>
      </c>
      <c r="GV50" s="31"/>
      <c r="GW50" s="31"/>
      <c r="GX50" s="31">
        <v>7.2</v>
      </c>
      <c r="GY50" s="31"/>
      <c r="GZ50" s="31"/>
      <c r="HA50" s="58">
        <f t="shared" si="234"/>
        <v>41.860465116279073</v>
      </c>
      <c r="HB50" s="31">
        <f t="shared" si="267"/>
        <v>17.2</v>
      </c>
      <c r="HC50" s="31"/>
      <c r="HD50" s="31"/>
      <c r="HE50" s="31">
        <v>17.2</v>
      </c>
      <c r="HF50" s="31"/>
      <c r="HG50" s="31"/>
      <c r="HH50" s="11">
        <f t="shared" si="243"/>
        <v>100</v>
      </c>
      <c r="HI50" s="16">
        <v>7.5</v>
      </c>
      <c r="HJ50" s="14"/>
      <c r="HK50" s="31"/>
      <c r="HL50" s="31">
        <v>7.5</v>
      </c>
      <c r="HM50" s="31"/>
      <c r="HN50" s="31"/>
      <c r="HO50" s="62">
        <f t="shared" si="268"/>
        <v>0</v>
      </c>
      <c r="HP50" s="31"/>
      <c r="HQ50" s="31"/>
      <c r="HR50" s="31">
        <v>0</v>
      </c>
      <c r="HS50" s="31"/>
      <c r="HT50" s="31"/>
      <c r="HU50" s="12">
        <f t="shared" si="244"/>
        <v>0</v>
      </c>
      <c r="HV50" s="81"/>
      <c r="HW50" s="81"/>
      <c r="HX50" s="81"/>
      <c r="HY50" s="81"/>
      <c r="HZ50" s="81"/>
      <c r="IA50" s="81"/>
      <c r="IB50" s="81"/>
      <c r="IC50" s="81"/>
      <c r="ID50" s="81"/>
      <c r="IE50" s="81"/>
      <c r="IF50" s="81"/>
      <c r="IG50" s="81"/>
      <c r="IH50" s="81"/>
      <c r="II50" s="3" t="s">
        <v>104</v>
      </c>
    </row>
    <row r="51" spans="2:243" s="3" customFormat="1" ht="75.75" customHeight="1">
      <c r="B51" s="31">
        <v>27</v>
      </c>
      <c r="C51" s="31" t="s">
        <v>113</v>
      </c>
      <c r="D51" s="15"/>
      <c r="E51" s="15"/>
      <c r="F51" s="15"/>
      <c r="G51" s="15"/>
      <c r="H51" s="15"/>
      <c r="I51" s="15"/>
      <c r="J51" s="29"/>
      <c r="K51" s="16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29"/>
      <c r="X51" s="15"/>
      <c r="Y51" s="15"/>
      <c r="Z51" s="15"/>
      <c r="AA51" s="15"/>
      <c r="AB51" s="15"/>
      <c r="AC51" s="15"/>
      <c r="AD51" s="29"/>
      <c r="AE51" s="15"/>
      <c r="AF51" s="15"/>
      <c r="AG51" s="15"/>
      <c r="AH51" s="15"/>
      <c r="AI51" s="15"/>
      <c r="AJ51" s="15"/>
      <c r="AK51" s="30"/>
      <c r="AL51" s="15"/>
      <c r="AM51" s="15"/>
      <c r="AN51" s="15"/>
      <c r="AO51" s="15"/>
      <c r="AP51" s="15"/>
      <c r="AQ51" s="15"/>
      <c r="AR51" s="29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29"/>
      <c r="BF51" s="15"/>
      <c r="BG51" s="15"/>
      <c r="BH51" s="15"/>
      <c r="BI51" s="15"/>
      <c r="BJ51" s="15"/>
      <c r="BK51" s="15"/>
      <c r="BL51" s="29"/>
      <c r="BM51" s="15"/>
      <c r="BN51" s="15"/>
      <c r="BO51" s="15"/>
      <c r="BP51" s="15"/>
      <c r="BQ51" s="15"/>
      <c r="BR51" s="15"/>
      <c r="BS51" s="29"/>
      <c r="BT51" s="15"/>
      <c r="BU51" s="15"/>
      <c r="BV51" s="15"/>
      <c r="BW51" s="15"/>
      <c r="BX51" s="15"/>
      <c r="BY51" s="15"/>
      <c r="BZ51" s="29"/>
      <c r="CA51" s="15"/>
      <c r="CB51" s="15"/>
      <c r="CC51" s="15"/>
      <c r="CD51" s="15"/>
      <c r="CE51" s="15"/>
      <c r="CF51" s="15"/>
      <c r="CG51" s="10"/>
      <c r="CH51" s="15"/>
      <c r="CI51" s="15"/>
      <c r="CJ51" s="15"/>
      <c r="CK51" s="15"/>
      <c r="CL51" s="15"/>
      <c r="CM51" s="15"/>
      <c r="CN51" s="10"/>
      <c r="CO51" s="15"/>
      <c r="CP51" s="15"/>
      <c r="CQ51" s="15"/>
      <c r="CR51" s="15"/>
      <c r="CS51" s="15"/>
      <c r="CT51" s="15"/>
      <c r="CU51" s="10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0"/>
      <c r="DI51" s="15"/>
      <c r="DJ51" s="15"/>
      <c r="DK51" s="15"/>
      <c r="DL51" s="15"/>
      <c r="DM51" s="15"/>
      <c r="DN51" s="15"/>
      <c r="DO51" s="10"/>
      <c r="DP51" s="15"/>
      <c r="DQ51" s="15"/>
      <c r="DR51" s="15"/>
      <c r="DS51" s="15"/>
      <c r="DT51" s="15"/>
      <c r="DU51" s="15"/>
      <c r="DV51" s="10"/>
      <c r="DW51" s="15"/>
      <c r="DX51" s="15"/>
      <c r="DY51" s="15"/>
      <c r="DZ51" s="15"/>
      <c r="EA51" s="15"/>
      <c r="EB51" s="15"/>
      <c r="EC51" s="10"/>
      <c r="ED51" s="13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0"/>
      <c r="ER51" s="15"/>
      <c r="ES51" s="15"/>
      <c r="ET51" s="15"/>
      <c r="EU51" s="15"/>
      <c r="EV51" s="15"/>
      <c r="EW51" s="15"/>
      <c r="EX51" s="10"/>
      <c r="EY51" s="15"/>
      <c r="EZ51" s="15"/>
      <c r="FA51" s="15"/>
      <c r="FB51" s="15"/>
      <c r="FC51" s="15"/>
      <c r="FD51" s="15"/>
      <c r="FE51" s="10"/>
      <c r="FF51" s="15"/>
      <c r="FG51" s="15"/>
      <c r="FH51" s="15"/>
      <c r="FI51" s="15"/>
      <c r="FJ51" s="15"/>
      <c r="FK51" s="15"/>
      <c r="FL51" s="10"/>
      <c r="FM51" s="15"/>
      <c r="FN51" s="15"/>
      <c r="FO51" s="15"/>
      <c r="FP51" s="15"/>
      <c r="FQ51" s="15"/>
      <c r="FR51" s="15"/>
      <c r="FS51" s="10"/>
      <c r="FT51" s="15"/>
      <c r="FU51" s="15"/>
      <c r="FV51" s="15"/>
      <c r="FW51" s="15"/>
      <c r="FX51" s="15"/>
      <c r="FY51" s="15"/>
      <c r="FZ51" s="10"/>
      <c r="GA51" s="15"/>
      <c r="GB51" s="15"/>
      <c r="GC51" s="15"/>
      <c r="GD51" s="15"/>
      <c r="GE51" s="15"/>
      <c r="GF51" s="15"/>
      <c r="GG51" s="10"/>
      <c r="GH51" s="15"/>
      <c r="GI51" s="14"/>
      <c r="GJ51" s="31"/>
      <c r="GK51" s="31"/>
      <c r="GL51" s="31"/>
      <c r="GM51" s="31"/>
      <c r="GN51" s="31"/>
      <c r="GO51" s="31"/>
      <c r="GP51" s="31"/>
      <c r="GQ51" s="31"/>
      <c r="GR51" s="31"/>
      <c r="GS51" s="31"/>
      <c r="GT51" s="19"/>
      <c r="GU51" s="31"/>
      <c r="GV51" s="31"/>
      <c r="GW51" s="31"/>
      <c r="GX51" s="31"/>
      <c r="GY51" s="31"/>
      <c r="GZ51" s="31"/>
      <c r="HA51" s="58"/>
      <c r="HB51" s="31"/>
      <c r="HC51" s="31"/>
      <c r="HD51" s="31"/>
      <c r="HE51" s="31"/>
      <c r="HF51" s="31"/>
      <c r="HG51" s="31"/>
      <c r="HH51" s="11"/>
      <c r="HI51" s="16">
        <v>7.5</v>
      </c>
      <c r="HJ51" s="14"/>
      <c r="HK51" s="31"/>
      <c r="HL51" s="31">
        <v>7.5</v>
      </c>
      <c r="HM51" s="31"/>
      <c r="HN51" s="31"/>
      <c r="HO51" s="62">
        <f t="shared" si="268"/>
        <v>0</v>
      </c>
      <c r="HP51" s="31"/>
      <c r="HQ51" s="31"/>
      <c r="HR51" s="31">
        <v>0</v>
      </c>
      <c r="HS51" s="31"/>
      <c r="HT51" s="31"/>
      <c r="HU51" s="12">
        <f t="shared" si="244"/>
        <v>0</v>
      </c>
      <c r="HV51" s="81"/>
      <c r="HW51" s="81"/>
      <c r="HX51" s="81"/>
      <c r="HY51" s="81"/>
      <c r="HZ51" s="81"/>
      <c r="IA51" s="81"/>
      <c r="IB51" s="81"/>
      <c r="IC51" s="81"/>
      <c r="ID51" s="81"/>
      <c r="IE51" s="81"/>
      <c r="IF51" s="81"/>
      <c r="IG51" s="81"/>
      <c r="IH51" s="81"/>
    </row>
    <row r="52" spans="2:243" s="3" customFormat="1" ht="24" customHeight="1">
      <c r="B52" s="108" t="s">
        <v>106</v>
      </c>
      <c r="C52" s="108"/>
      <c r="Q52" s="4"/>
      <c r="X52" s="4"/>
      <c r="AE52" s="4"/>
      <c r="CG52" s="49"/>
      <c r="CN52" s="69"/>
      <c r="CU52" s="69"/>
      <c r="DH52" s="69"/>
      <c r="DO52" s="69"/>
      <c r="DV52" s="69"/>
      <c r="EC52" s="69"/>
      <c r="ED52" s="70"/>
      <c r="EQ52" s="69"/>
      <c r="EX52" s="69"/>
      <c r="FE52" s="69"/>
      <c r="FL52" s="69"/>
      <c r="FS52" s="49"/>
      <c r="FZ52" s="49"/>
      <c r="GG52" s="69"/>
      <c r="GH52" s="99"/>
      <c r="GI52" s="40"/>
      <c r="GJ52" s="40"/>
      <c r="HI52" s="100"/>
      <c r="HJ52" s="101"/>
      <c r="HK52" s="101"/>
      <c r="HL52" s="57"/>
      <c r="HM52" s="57"/>
      <c r="HN52" s="57"/>
      <c r="HO52" s="74"/>
      <c r="HP52" s="57"/>
      <c r="HQ52" s="57"/>
      <c r="HR52" s="57"/>
      <c r="HS52" s="57"/>
      <c r="HT52" s="57"/>
      <c r="HU52" s="57"/>
    </row>
    <row r="53" spans="2:243" s="1" customFormat="1" ht="15.75" customHeight="1">
      <c r="B53" s="102" t="s">
        <v>107</v>
      </c>
      <c r="C53" s="102"/>
      <c r="D53" s="3"/>
      <c r="E53" s="3"/>
      <c r="F53" s="3"/>
      <c r="G53" s="3"/>
      <c r="H53" s="3"/>
      <c r="I53" s="3"/>
      <c r="J53" s="3"/>
      <c r="K53" s="3"/>
      <c r="Q53" s="4"/>
      <c r="X53" s="4"/>
      <c r="AE53" s="4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10"/>
      <c r="CH53" s="3"/>
      <c r="CI53" s="3"/>
      <c r="CJ53" s="3"/>
      <c r="CK53" s="3"/>
      <c r="CL53" s="3"/>
      <c r="CM53" s="3"/>
      <c r="CN53" s="69"/>
      <c r="CO53" s="3"/>
      <c r="CP53" s="3"/>
      <c r="CQ53" s="3"/>
      <c r="CR53" s="3"/>
      <c r="CS53" s="3"/>
      <c r="CT53" s="3"/>
      <c r="CU53" s="69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69"/>
      <c r="DI53" s="3"/>
      <c r="DJ53" s="3"/>
      <c r="DK53" s="3"/>
      <c r="DL53" s="3"/>
      <c r="DM53" s="3"/>
      <c r="DN53" s="3"/>
      <c r="DO53" s="69"/>
      <c r="DP53" s="3"/>
      <c r="DQ53" s="3"/>
      <c r="DR53" s="3"/>
      <c r="DS53" s="3"/>
      <c r="DT53" s="3"/>
      <c r="DU53" s="3"/>
      <c r="DV53" s="69"/>
      <c r="DW53" s="3"/>
      <c r="DX53" s="3"/>
      <c r="DY53" s="3"/>
      <c r="DZ53" s="3"/>
      <c r="EA53" s="3"/>
      <c r="EB53" s="3"/>
      <c r="EC53" s="69"/>
      <c r="ED53" s="70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69"/>
      <c r="ER53" s="3"/>
      <c r="ES53" s="3"/>
      <c r="ET53" s="3"/>
      <c r="EU53" s="3"/>
      <c r="EV53" s="3"/>
      <c r="EW53" s="3"/>
      <c r="EX53" s="69"/>
      <c r="EY53" s="3"/>
      <c r="EZ53" s="3"/>
      <c r="FA53" s="3"/>
      <c r="FB53" s="3"/>
      <c r="FC53" s="3"/>
      <c r="FD53" s="3"/>
      <c r="FE53" s="69"/>
      <c r="FF53" s="3"/>
      <c r="FG53" s="3"/>
      <c r="FH53" s="3"/>
      <c r="FI53" s="3"/>
      <c r="FJ53" s="3"/>
      <c r="FK53" s="3"/>
      <c r="FL53" s="69"/>
      <c r="FM53" s="3"/>
      <c r="FN53" s="3"/>
      <c r="FO53" s="3"/>
      <c r="FP53" s="3"/>
      <c r="FQ53" s="3"/>
      <c r="FR53" s="3"/>
      <c r="FS53" s="69"/>
      <c r="FT53" s="3"/>
      <c r="FU53" s="3"/>
      <c r="FV53" s="3"/>
      <c r="FW53" s="3"/>
      <c r="FX53" s="3"/>
      <c r="FY53" s="3"/>
      <c r="FZ53" s="69"/>
      <c r="GA53" s="3"/>
      <c r="GB53" s="3"/>
      <c r="GC53" s="3"/>
      <c r="GD53" s="3"/>
      <c r="GE53" s="3"/>
      <c r="GF53" s="3"/>
      <c r="GG53" s="69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I53" s="74"/>
      <c r="HJ53" s="6"/>
      <c r="HK53" s="6"/>
      <c r="HL53" s="6"/>
      <c r="HM53" s="6"/>
      <c r="HN53" s="6"/>
      <c r="HO53" s="74"/>
      <c r="HP53" s="6"/>
      <c r="HQ53" s="6"/>
      <c r="HR53" s="6"/>
      <c r="HS53" s="6"/>
      <c r="HT53" s="6"/>
      <c r="HU53" s="6"/>
    </row>
    <row r="54" spans="2:243" s="1" customFormat="1" ht="19.5" customHeight="1">
      <c r="B54" s="2"/>
      <c r="D54" s="3"/>
      <c r="E54" s="3"/>
      <c r="F54" s="3"/>
      <c r="G54" s="3"/>
      <c r="H54" s="3"/>
      <c r="I54" s="3"/>
      <c r="J54" s="3"/>
      <c r="K54" s="3"/>
      <c r="Q54" s="4"/>
      <c r="X54" s="4"/>
      <c r="AE54" s="4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10"/>
      <c r="CH54" s="3"/>
      <c r="CI54" s="3"/>
      <c r="CJ54" s="3"/>
      <c r="CK54" s="3"/>
      <c r="CL54" s="3"/>
      <c r="CM54" s="3"/>
      <c r="CN54" s="69"/>
      <c r="CO54" s="3"/>
      <c r="CP54" s="3"/>
      <c r="CQ54" s="3"/>
      <c r="CR54" s="3"/>
      <c r="CS54" s="3"/>
      <c r="CT54" s="3"/>
      <c r="CU54" s="69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69"/>
      <c r="DI54" s="3"/>
      <c r="DJ54" s="3"/>
      <c r="DK54" s="3"/>
      <c r="DL54" s="3"/>
      <c r="DM54" s="3"/>
      <c r="DN54" s="3"/>
      <c r="DO54" s="69"/>
      <c r="DP54" s="3"/>
      <c r="DQ54" s="3"/>
      <c r="DR54" s="3"/>
      <c r="DS54" s="3"/>
      <c r="DT54" s="3"/>
      <c r="DU54" s="3"/>
      <c r="DV54" s="69"/>
      <c r="DW54" s="3"/>
      <c r="DX54" s="3"/>
      <c r="DY54" s="3"/>
      <c r="DZ54" s="3"/>
      <c r="EA54" s="3"/>
      <c r="EB54" s="3"/>
      <c r="EC54" s="69"/>
      <c r="ED54" s="70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69"/>
      <c r="ER54" s="3"/>
      <c r="ES54" s="3"/>
      <c r="ET54" s="3"/>
      <c r="EU54" s="3"/>
      <c r="EV54" s="3"/>
      <c r="EW54" s="3"/>
      <c r="EX54" s="69"/>
      <c r="EY54" s="3"/>
      <c r="EZ54" s="3"/>
      <c r="FA54" s="3"/>
      <c r="FB54" s="3"/>
      <c r="FC54" s="3"/>
      <c r="FD54" s="3"/>
      <c r="FE54" s="69"/>
      <c r="FF54" s="3"/>
      <c r="FG54" s="3"/>
      <c r="FH54" s="3"/>
      <c r="FI54" s="3"/>
      <c r="FJ54" s="3"/>
      <c r="FK54" s="3"/>
      <c r="FL54" s="69"/>
      <c r="FM54" s="3"/>
      <c r="FN54" s="3"/>
      <c r="FO54" s="3"/>
      <c r="FP54" s="3"/>
      <c r="FQ54" s="3"/>
      <c r="FR54" s="3"/>
      <c r="FS54" s="69"/>
      <c r="FT54" s="3"/>
      <c r="FU54" s="3"/>
      <c r="FV54" s="3"/>
      <c r="FW54" s="3"/>
      <c r="FX54" s="3"/>
      <c r="FY54" s="3"/>
      <c r="FZ54" s="69"/>
      <c r="GA54" s="3"/>
      <c r="GB54" s="3"/>
      <c r="GC54" s="3"/>
      <c r="GD54" s="3"/>
      <c r="GE54" s="3"/>
      <c r="GF54" s="3"/>
      <c r="GG54" s="69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I54" s="74"/>
      <c r="HJ54" s="6"/>
      <c r="HK54" s="6"/>
      <c r="HL54" s="6"/>
      <c r="HM54" s="6"/>
      <c r="HN54" s="6"/>
      <c r="HO54" s="74"/>
      <c r="HP54" s="6"/>
      <c r="HQ54" s="6"/>
      <c r="HR54" s="6"/>
      <c r="HS54" s="6"/>
      <c r="HT54" s="6"/>
      <c r="HU54" s="6"/>
    </row>
    <row r="55" spans="2:243" ht="18.75">
      <c r="CG55" s="10"/>
      <c r="CN55" s="69"/>
      <c r="CU55" s="69"/>
      <c r="DH55" s="69"/>
      <c r="DO55" s="69"/>
      <c r="DV55" s="69"/>
      <c r="EC55" s="69"/>
      <c r="ED55" s="70"/>
      <c r="EQ55" s="69"/>
      <c r="EX55" s="69"/>
      <c r="FE55" s="69"/>
      <c r="FL55" s="69"/>
      <c r="FS55" s="69"/>
      <c r="FZ55" s="69"/>
      <c r="GG55" s="69"/>
    </row>
    <row r="56" spans="2:243" ht="18.75"/>
  </sheetData>
  <mergeCells count="297">
    <mergeCell ref="B2:GH2"/>
    <mergeCell ref="B3:B4"/>
    <mergeCell ref="C3:C4"/>
    <mergeCell ref="D3:D4"/>
    <mergeCell ref="E3:I3"/>
    <mergeCell ref="J3:J4"/>
    <mergeCell ref="K3:K4"/>
    <mergeCell ref="L3:P3"/>
    <mergeCell ref="Q3:Q4"/>
    <mergeCell ref="R3:V3"/>
    <mergeCell ref="AK3:AK4"/>
    <mergeCell ref="AL3:AL4"/>
    <mergeCell ref="AM3:AQ3"/>
    <mergeCell ref="AR3:AR4"/>
    <mergeCell ref="AS3:AS4"/>
    <mergeCell ref="AT3:AX3"/>
    <mergeCell ref="W3:W4"/>
    <mergeCell ref="X3:X4"/>
    <mergeCell ref="Y3:AC3"/>
    <mergeCell ref="AD3:AD4"/>
    <mergeCell ref="AE3:AE4"/>
    <mergeCell ref="AF3:AJ3"/>
    <mergeCell ref="BM3:BM4"/>
    <mergeCell ref="BN3:BR3"/>
    <mergeCell ref="BS3:BS4"/>
    <mergeCell ref="BT3:BT4"/>
    <mergeCell ref="BU3:BY3"/>
    <mergeCell ref="BZ3:BZ4"/>
    <mergeCell ref="AY3:AY4"/>
    <mergeCell ref="AZ3:BD3"/>
    <mergeCell ref="BE3:BE4"/>
    <mergeCell ref="BF3:BF4"/>
    <mergeCell ref="BG3:BK3"/>
    <mergeCell ref="BL3:BL4"/>
    <mergeCell ref="CO3:CO4"/>
    <mergeCell ref="CP3:CT3"/>
    <mergeCell ref="CU3:CU4"/>
    <mergeCell ref="CV3:CV4"/>
    <mergeCell ref="CW3:DA3"/>
    <mergeCell ref="DB3:DB4"/>
    <mergeCell ref="CA3:CA4"/>
    <mergeCell ref="CB3:CF3"/>
    <mergeCell ref="CG3:CG4"/>
    <mergeCell ref="CH3:CH4"/>
    <mergeCell ref="CI3:CM3"/>
    <mergeCell ref="CN3:CN4"/>
    <mergeCell ref="DQ3:DU3"/>
    <mergeCell ref="DV3:DV4"/>
    <mergeCell ref="DW3:DW4"/>
    <mergeCell ref="DX3:EB3"/>
    <mergeCell ref="EC3:EC4"/>
    <mergeCell ref="ED3:ED4"/>
    <mergeCell ref="DC3:DG3"/>
    <mergeCell ref="DH3:DH4"/>
    <mergeCell ref="DI3:DI4"/>
    <mergeCell ref="DJ3:DN3"/>
    <mergeCell ref="DO3:DO4"/>
    <mergeCell ref="DP3:DP4"/>
    <mergeCell ref="ES3:EW3"/>
    <mergeCell ref="EX3:EX4"/>
    <mergeCell ref="EY3:EY4"/>
    <mergeCell ref="EZ3:FD3"/>
    <mergeCell ref="FE3:FE4"/>
    <mergeCell ref="FF3:FF4"/>
    <mergeCell ref="EE3:EE4"/>
    <mergeCell ref="EF3:EJ3"/>
    <mergeCell ref="EK3:EK4"/>
    <mergeCell ref="EL3:EP3"/>
    <mergeCell ref="EQ3:EQ4"/>
    <mergeCell ref="ER3:ER4"/>
    <mergeCell ref="FU3:FY3"/>
    <mergeCell ref="FZ3:FZ4"/>
    <mergeCell ref="GA3:GA4"/>
    <mergeCell ref="GB3:GF3"/>
    <mergeCell ref="GG3:GG4"/>
    <mergeCell ref="GH3:GH4"/>
    <mergeCell ref="FG3:FK3"/>
    <mergeCell ref="FL3:FL4"/>
    <mergeCell ref="FM3:FM4"/>
    <mergeCell ref="FN3:FR3"/>
    <mergeCell ref="FS3:FS4"/>
    <mergeCell ref="FT3:FT4"/>
    <mergeCell ref="B8:C8"/>
    <mergeCell ref="B20:B21"/>
    <mergeCell ref="C20:C21"/>
    <mergeCell ref="D20:D21"/>
    <mergeCell ref="E20:I20"/>
    <mergeCell ref="J20:J21"/>
    <mergeCell ref="HO3:HO4"/>
    <mergeCell ref="HP3:HT3"/>
    <mergeCell ref="HU3:HU4"/>
    <mergeCell ref="B5:C5"/>
    <mergeCell ref="B6:C6"/>
    <mergeCell ref="B7:C7"/>
    <mergeCell ref="HA3:HA4"/>
    <mergeCell ref="HB3:HB4"/>
    <mergeCell ref="HC3:HG3"/>
    <mergeCell ref="HH3:HH4"/>
    <mergeCell ref="HI3:HI4"/>
    <mergeCell ref="HJ3:HN3"/>
    <mergeCell ref="GI3:GM3"/>
    <mergeCell ref="GN3:GN4"/>
    <mergeCell ref="GO3:GS3"/>
    <mergeCell ref="GT3:GT4"/>
    <mergeCell ref="GU3:GU4"/>
    <mergeCell ref="GV3:GZ3"/>
    <mergeCell ref="Y20:AC20"/>
    <mergeCell ref="AD20:AD21"/>
    <mergeCell ref="AE20:AE21"/>
    <mergeCell ref="AF20:AJ20"/>
    <mergeCell ref="AK20:AK21"/>
    <mergeCell ref="AL20:AL21"/>
    <mergeCell ref="K20:K21"/>
    <mergeCell ref="L20:P20"/>
    <mergeCell ref="Q20:Q21"/>
    <mergeCell ref="R20:V20"/>
    <mergeCell ref="W20:W21"/>
    <mergeCell ref="X20:X21"/>
    <mergeCell ref="BE20:BE21"/>
    <mergeCell ref="BF20:BF21"/>
    <mergeCell ref="BG20:BK20"/>
    <mergeCell ref="BL20:BL21"/>
    <mergeCell ref="BM20:BM21"/>
    <mergeCell ref="BN20:BR20"/>
    <mergeCell ref="AM20:AQ20"/>
    <mergeCell ref="AR20:AR21"/>
    <mergeCell ref="AS20:AS21"/>
    <mergeCell ref="AT20:AX20"/>
    <mergeCell ref="AY20:AY21"/>
    <mergeCell ref="AZ20:BD20"/>
    <mergeCell ref="CG20:CG21"/>
    <mergeCell ref="CH20:CH21"/>
    <mergeCell ref="CI20:CM20"/>
    <mergeCell ref="CN20:CN21"/>
    <mergeCell ref="CO20:CO21"/>
    <mergeCell ref="CP20:CT20"/>
    <mergeCell ref="BS20:BS21"/>
    <mergeCell ref="BT20:BT21"/>
    <mergeCell ref="BU20:BY20"/>
    <mergeCell ref="BZ20:BZ21"/>
    <mergeCell ref="CA20:CA21"/>
    <mergeCell ref="CB20:CF20"/>
    <mergeCell ref="DI20:DI21"/>
    <mergeCell ref="DJ20:DN20"/>
    <mergeCell ref="DO20:DO21"/>
    <mergeCell ref="DP20:DP21"/>
    <mergeCell ref="DQ20:DU20"/>
    <mergeCell ref="DV20:DV21"/>
    <mergeCell ref="CU20:CU21"/>
    <mergeCell ref="CV20:CV21"/>
    <mergeCell ref="CW20:DA20"/>
    <mergeCell ref="DB20:DB21"/>
    <mergeCell ref="DC20:DG20"/>
    <mergeCell ref="DH20:DH21"/>
    <mergeCell ref="EK20:EK21"/>
    <mergeCell ref="EL20:EP20"/>
    <mergeCell ref="EQ20:EQ21"/>
    <mergeCell ref="ER20:ER21"/>
    <mergeCell ref="ES20:EW20"/>
    <mergeCell ref="EX20:EX21"/>
    <mergeCell ref="DW20:DW21"/>
    <mergeCell ref="DX20:EB20"/>
    <mergeCell ref="EC20:EC21"/>
    <mergeCell ref="ED20:ED21"/>
    <mergeCell ref="EE20:EE21"/>
    <mergeCell ref="EF20:EJ20"/>
    <mergeCell ref="FM20:FM21"/>
    <mergeCell ref="FN20:FR20"/>
    <mergeCell ref="FS20:FS21"/>
    <mergeCell ref="FT20:FT21"/>
    <mergeCell ref="FU20:FY20"/>
    <mergeCell ref="FZ20:FZ21"/>
    <mergeCell ref="EY20:EY21"/>
    <mergeCell ref="EZ20:FD20"/>
    <mergeCell ref="FE20:FE21"/>
    <mergeCell ref="FF20:FF21"/>
    <mergeCell ref="FG20:FK20"/>
    <mergeCell ref="FL20:FL21"/>
    <mergeCell ref="GU20:GU21"/>
    <mergeCell ref="GV20:GZ20"/>
    <mergeCell ref="HA20:HA21"/>
    <mergeCell ref="HB20:HB21"/>
    <mergeCell ref="GA20:GA21"/>
    <mergeCell ref="GB20:GF20"/>
    <mergeCell ref="GG20:GG21"/>
    <mergeCell ref="GH20:GH21"/>
    <mergeCell ref="GI20:GM20"/>
    <mergeCell ref="GN20:GN21"/>
    <mergeCell ref="R36:V36"/>
    <mergeCell ref="W36:W37"/>
    <mergeCell ref="X36:X37"/>
    <mergeCell ref="Y36:AC36"/>
    <mergeCell ref="AD36:AD37"/>
    <mergeCell ref="AE36:AE37"/>
    <mergeCell ref="HU20:HU21"/>
    <mergeCell ref="B22:C22"/>
    <mergeCell ref="B36:B37"/>
    <mergeCell ref="C36:C37"/>
    <mergeCell ref="D36:D37"/>
    <mergeCell ref="E36:I36"/>
    <mergeCell ref="J36:J37"/>
    <mergeCell ref="K36:K37"/>
    <mergeCell ref="L36:P36"/>
    <mergeCell ref="Q36:Q37"/>
    <mergeCell ref="HC20:HG20"/>
    <mergeCell ref="HH20:HH21"/>
    <mergeCell ref="HI20:HI21"/>
    <mergeCell ref="HJ20:HN20"/>
    <mergeCell ref="HO20:HO21"/>
    <mergeCell ref="HP20:HT20"/>
    <mergeCell ref="GO20:GS20"/>
    <mergeCell ref="GT20:GT21"/>
    <mergeCell ref="AT36:AX36"/>
    <mergeCell ref="AY36:AY37"/>
    <mergeCell ref="AZ36:BD36"/>
    <mergeCell ref="BE36:BE37"/>
    <mergeCell ref="BF36:BF37"/>
    <mergeCell ref="BG36:BK36"/>
    <mergeCell ref="AF36:AJ36"/>
    <mergeCell ref="AK36:AK37"/>
    <mergeCell ref="AL36:AL37"/>
    <mergeCell ref="AM36:AQ36"/>
    <mergeCell ref="AR36:AR37"/>
    <mergeCell ref="AS36:AS37"/>
    <mergeCell ref="BZ36:BZ37"/>
    <mergeCell ref="CA36:CA37"/>
    <mergeCell ref="CB36:CF36"/>
    <mergeCell ref="CG36:CG37"/>
    <mergeCell ref="CH36:CH37"/>
    <mergeCell ref="CI36:CM36"/>
    <mergeCell ref="BL36:BL37"/>
    <mergeCell ref="BM36:BM37"/>
    <mergeCell ref="BN36:BR36"/>
    <mergeCell ref="BS36:BS37"/>
    <mergeCell ref="BT36:BT37"/>
    <mergeCell ref="BU36:BY36"/>
    <mergeCell ref="DB36:DB37"/>
    <mergeCell ref="DC36:DG36"/>
    <mergeCell ref="DH36:DH37"/>
    <mergeCell ref="DI36:DI37"/>
    <mergeCell ref="DJ36:DN36"/>
    <mergeCell ref="DO36:DO37"/>
    <mergeCell ref="CN36:CN37"/>
    <mergeCell ref="CO36:CO37"/>
    <mergeCell ref="CP36:CT36"/>
    <mergeCell ref="CU36:CU37"/>
    <mergeCell ref="CV36:CV37"/>
    <mergeCell ref="CW36:DA36"/>
    <mergeCell ref="ED36:ED37"/>
    <mergeCell ref="EE36:EE37"/>
    <mergeCell ref="EF36:EJ36"/>
    <mergeCell ref="EK36:EK37"/>
    <mergeCell ref="EL36:EP36"/>
    <mergeCell ref="EQ36:EQ37"/>
    <mergeCell ref="DP36:DP37"/>
    <mergeCell ref="DQ36:DU36"/>
    <mergeCell ref="DV36:DV37"/>
    <mergeCell ref="DW36:DW37"/>
    <mergeCell ref="DX36:EB36"/>
    <mergeCell ref="EC36:EC37"/>
    <mergeCell ref="GG36:GG37"/>
    <mergeCell ref="FF36:FF37"/>
    <mergeCell ref="FG36:FK36"/>
    <mergeCell ref="FL36:FL37"/>
    <mergeCell ref="FM36:FM37"/>
    <mergeCell ref="FN36:FR36"/>
    <mergeCell ref="FS36:FS37"/>
    <mergeCell ref="ER36:ER37"/>
    <mergeCell ref="ES36:EW36"/>
    <mergeCell ref="EX36:EX37"/>
    <mergeCell ref="EY36:EY37"/>
    <mergeCell ref="EZ36:FD36"/>
    <mergeCell ref="FE36:FE37"/>
    <mergeCell ref="B53:C53"/>
    <mergeCell ref="HJ36:HN36"/>
    <mergeCell ref="HO36:HO37"/>
    <mergeCell ref="HP36:HT36"/>
    <mergeCell ref="HU36:HU37"/>
    <mergeCell ref="B38:C38"/>
    <mergeCell ref="B52:C52"/>
    <mergeCell ref="GV36:GZ36"/>
    <mergeCell ref="HA36:HA37"/>
    <mergeCell ref="HB36:HB37"/>
    <mergeCell ref="HC36:HG36"/>
    <mergeCell ref="HH36:HH37"/>
    <mergeCell ref="HI36:HI37"/>
    <mergeCell ref="GH36:GH37"/>
    <mergeCell ref="GI36:GM36"/>
    <mergeCell ref="GN36:GN37"/>
    <mergeCell ref="GO36:GS36"/>
    <mergeCell ref="GT36:GT37"/>
    <mergeCell ref="GU36:GU37"/>
    <mergeCell ref="FT36:FT37"/>
    <mergeCell ref="FU36:FY36"/>
    <mergeCell ref="FZ36:FZ37"/>
    <mergeCell ref="GA36:GA37"/>
    <mergeCell ref="GB36:GF3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Анализ 1кв.2025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Economika_Shkileva</dc:creator>
  <cp:lastModifiedBy>Economika_Shkileva</cp:lastModifiedBy>
  <cp:lastPrinted>2025-05-30T11:36:23Z</cp:lastPrinted>
  <dcterms:created xsi:type="dcterms:W3CDTF">2025-02-11T12:38:03Z</dcterms:created>
  <dcterms:modified xsi:type="dcterms:W3CDTF">2025-05-30T11:36:26Z</dcterms:modified>
</cp:coreProperties>
</file>