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11895" activeTab="0"/>
  </bookViews>
  <sheets>
    <sheet name="за 2018г." sheetId="1" r:id="rId1"/>
  </sheets>
  <definedNames/>
  <calcPr fullCalcOnLoad="1"/>
</workbook>
</file>

<file path=xl/sharedStrings.xml><?xml version="1.0" encoding="utf-8"?>
<sst xmlns="http://schemas.openxmlformats.org/spreadsheetml/2006/main" count="341" uniqueCount="79">
  <si>
    <t>№ п/п</t>
  </si>
  <si>
    <t>Наименование юридического лица</t>
  </si>
  <si>
    <t xml:space="preserve">Муниципальное унитарное предприятие Центральная районная аптека №15 </t>
  </si>
  <si>
    <t>ООО "Ракитянский водсервис"</t>
  </si>
  <si>
    <t>Муниципальное учреждение "Плавательный бассейн поселка Ракитное"</t>
  </si>
  <si>
    <t xml:space="preserve"> МУП  " Благоустройство  и  озеленение"</t>
  </si>
  <si>
    <t>Городские и сельские поселения, итого</t>
  </si>
  <si>
    <t xml:space="preserve"> Всего   по программе</t>
  </si>
  <si>
    <t xml:space="preserve">  в том числе</t>
  </si>
  <si>
    <t>Бюджетные учреждения,  предприятия, итого</t>
  </si>
  <si>
    <t>Предприятия ЖКХ,  муниципальные предприятия, итого</t>
  </si>
  <si>
    <t xml:space="preserve"> Федеральный бюджет</t>
  </si>
  <si>
    <t xml:space="preserve">  Областной бюджет</t>
  </si>
  <si>
    <t xml:space="preserve"> Местный  бюджет</t>
  </si>
  <si>
    <t xml:space="preserve"> Собственные    средства предприятий</t>
  </si>
  <si>
    <t xml:space="preserve"> Процент выполнения </t>
  </si>
  <si>
    <t xml:space="preserve"> Всего </t>
  </si>
  <si>
    <t xml:space="preserve"> тел: 847 245 55-4-85</t>
  </si>
  <si>
    <t>ОГБУЗ "Ракитянская ЦРБ"</t>
  </si>
  <si>
    <t>Внебюджетные  источники ( средства собственников жилья,  спонсорская помощь)</t>
  </si>
  <si>
    <t xml:space="preserve">                                                                                                                                                                                в разрезе  источников  финансирования   (тыс. руб.)</t>
  </si>
  <si>
    <t xml:space="preserve">Факт 2015 год </t>
  </si>
  <si>
    <t xml:space="preserve">Администрация Бобравского сельского поселения </t>
  </si>
  <si>
    <t>Администрация Введено-Готнянского сельского поселения</t>
  </si>
  <si>
    <t>Администрация Венгеровского сельского поселения</t>
  </si>
  <si>
    <t>Администрация Дмитриевского сельского поселения</t>
  </si>
  <si>
    <t xml:space="preserve">Администрация Зинаидинского сельского поселения </t>
  </si>
  <si>
    <t>Администрация Илек-Кошарского сельского поселения</t>
  </si>
  <si>
    <t>Администрация Нижнепенского сельского поселения</t>
  </si>
  <si>
    <t>Администрация Солдатского сельского поселения</t>
  </si>
  <si>
    <t>Администрация Трефиловского сельского поселения</t>
  </si>
  <si>
    <t>Администрация Центрального сельского поселения</t>
  </si>
  <si>
    <t>Администрация городского поселения "Посёлок Ракитное"</t>
  </si>
  <si>
    <t xml:space="preserve">Управление финансов и бюджетной политики </t>
  </si>
  <si>
    <t xml:space="preserve">Управление образования </t>
  </si>
  <si>
    <t xml:space="preserve">Управление культуры и кинофикации </t>
  </si>
  <si>
    <t xml:space="preserve">Управление социальной защиты населения </t>
  </si>
  <si>
    <t xml:space="preserve">Управление физической культуры и спорта </t>
  </si>
  <si>
    <t xml:space="preserve">в  разрезе  источников  финансирования </t>
  </si>
  <si>
    <t xml:space="preserve"> План   на                               2016 год   (тыс.руб.)</t>
  </si>
  <si>
    <t>Факт               1 квартал 2016    года (тыс.руб)</t>
  </si>
  <si>
    <t>Факт               1  полугодие                  2016      года (тыс.руб)</t>
  </si>
  <si>
    <t>Внебюджетные  источники     ( средства собственников жилья,  спонсорская помощь)</t>
  </si>
  <si>
    <t>Факт      9 месяцев   2016      года (тыс.руб)</t>
  </si>
  <si>
    <t xml:space="preserve"> План                     на                               2015 год                                     (тыс.руб.)</t>
  </si>
  <si>
    <t>Внебюджетные  источники                     ( средства собственников жилья,  спонсорская помощь)</t>
  </si>
  <si>
    <t xml:space="preserve">ООО  "Ракитянское ТП"  </t>
  </si>
  <si>
    <t>Факт         2016      года (тыс.руб)</t>
  </si>
  <si>
    <t>Администрация  "Поселок Пролетарский"</t>
  </si>
  <si>
    <t>Исполнитель: З. Шкилева</t>
  </si>
  <si>
    <t xml:space="preserve">Факт 2015 года </t>
  </si>
  <si>
    <t xml:space="preserve">Факт         2016      года </t>
  </si>
  <si>
    <t xml:space="preserve"> План                     на                               2015 год                                     (тыс.  руб.)</t>
  </si>
  <si>
    <t>План          2017                  год     (тыс.        руб.)</t>
  </si>
  <si>
    <t>Внебюджетные  источники                     ( платные услуги, средства собственников жилья,  спонсорская помощь)</t>
  </si>
  <si>
    <t>Факт 1 квартал           2017                  год     (тыс.        руб.)</t>
  </si>
  <si>
    <t>Процент  выполнения (факт 1кв.2017г к плану 2017г.)</t>
  </si>
  <si>
    <t xml:space="preserve"> План                    на                               2016 год   (тыс.   руб.)с учетом корректировки </t>
  </si>
  <si>
    <t xml:space="preserve">Администрация Вышнепенского сельского поселения (корректировка  плана  1 полугодие </t>
  </si>
  <si>
    <t>Факт  за             2017                  год     (тыс.        руб.)</t>
  </si>
  <si>
    <t>Процент  выполнения (факт   2017 г. к плану  2017г.)</t>
  </si>
  <si>
    <t>План          2018                год     (тыс.        руб.)</t>
  </si>
  <si>
    <t xml:space="preserve">Администрация Ракитянского района              </t>
  </si>
  <si>
    <t xml:space="preserve"> Факт                                   1 квартал           2018                года                        (тыс.  руб.)</t>
  </si>
  <si>
    <t>Процент  выполнения (факт  1кв. 2018г. к плану  2018г.)</t>
  </si>
  <si>
    <t>Процент  выполнения (факт  1 кв. 2018г. к плану  2018г.)</t>
  </si>
  <si>
    <t>Процент  выполнения (факт  1 кв. 2018 г. к плану  2018г.)</t>
  </si>
  <si>
    <t>ООО" Забота"</t>
  </si>
  <si>
    <t xml:space="preserve"> Факт                                   1  полугодие            2018                года                        (тыс.  руб.)</t>
  </si>
  <si>
    <t>Процент  выполнения (факт  1 полугодие . 2018 г. к плану  2018г.)</t>
  </si>
  <si>
    <t xml:space="preserve"> Факт                                   9 месяцев             2018                года                        (тыс.  руб.)</t>
  </si>
  <si>
    <t>Процент  выполнения (факт 9 месяцев 2018 г. к плану  2018г.)</t>
  </si>
  <si>
    <t xml:space="preserve">    Анализ  выполнения мероприятий  в области  энергосбережения  и повышения  энергетической эффективности муниципального образования  "Ракитянский  район" Белгородской области                                                                                                                                                  за  2018 год. </t>
  </si>
  <si>
    <t xml:space="preserve"> Факт                                               2018                года                        (тыс.  руб.)</t>
  </si>
  <si>
    <t>Процент  выполнения (факт 2018 г. к плану  2018г.)</t>
  </si>
  <si>
    <t>АО "Ракитянская  теплосетевая  компания"</t>
  </si>
  <si>
    <t>Управляющая рынком компания - муниципальное унитарное предприятие "Рынок "Ракита"План  скорректирован</t>
  </si>
  <si>
    <t xml:space="preserve"> ТСЖ "Ракитянское"                              с 1 марта 2017года                        ООО "РемонтЖилСервис"   включены мероприятия по энергосбережению  в рамках капитального ремонта  14544,2</t>
  </si>
  <si>
    <t>Процент  выполнения (факт  2018 г. к плану  2018г.)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</si>
</sst>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#,##0.00&quot;р.&quot;"/>
    <numFmt numFmtId="186" formatCode="#,##0.0000"/>
    <numFmt numFmtId="187" formatCode="#,##0.00000"/>
    <numFmt numFmtId="188" formatCode="#,##0.000"/>
    <numFmt numFmtId="189" formatCode="#,##0.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0" borderId="12" xfId="58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3" fontId="3" fillId="33" borderId="10" xfId="58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6" fillId="0" borderId="12" xfId="58" applyNumberFormat="1" applyFont="1" applyFill="1" applyBorder="1" applyAlignment="1">
      <alignment horizontal="center" vertical="center" wrapText="1"/>
    </xf>
    <xf numFmtId="2" fontId="6" fillId="33" borderId="12" xfId="58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83" fontId="6" fillId="34" borderId="12" xfId="58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2" xfId="58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83" fontId="6" fillId="0" borderId="12" xfId="58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83" fontId="3" fillId="0" borderId="12" xfId="58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5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2" fontId="3" fillId="34" borderId="10" xfId="58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180" fontId="6" fillId="33" borderId="12" xfId="58" applyNumberFormat="1" applyFont="1" applyFill="1" applyBorder="1" applyAlignment="1">
      <alignment horizontal="center" vertical="center" wrapText="1"/>
    </xf>
    <xf numFmtId="180" fontId="6" fillId="0" borderId="12" xfId="5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2" fontId="1" fillId="33" borderId="12" xfId="58" applyNumberFormat="1" applyFont="1" applyFill="1" applyBorder="1" applyAlignment="1">
      <alignment horizontal="center" vertical="center" wrapText="1"/>
    </xf>
    <xf numFmtId="18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1" fillId="34" borderId="10" xfId="58" applyNumberFormat="1" applyFont="1" applyFill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3" xfId="0" applyNumberFormat="1" applyFont="1" applyFill="1" applyBorder="1" applyAlignment="1">
      <alignment horizontal="center" vertical="center" wrapText="1"/>
    </xf>
    <xf numFmtId="181" fontId="3" fillId="34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" fillId="34" borderId="0" xfId="0" applyFont="1" applyFill="1" applyAlignment="1">
      <alignment/>
    </xf>
    <xf numFmtId="181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181" fontId="2" fillId="34" borderId="0" xfId="0" applyNumberFormat="1" applyFont="1" applyFill="1" applyBorder="1" applyAlignment="1">
      <alignment/>
    </xf>
    <xf numFmtId="181" fontId="25" fillId="34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34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2" fontId="24" fillId="34" borderId="0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0" xfId="58" applyNumberFormat="1" applyFont="1" applyFill="1" applyBorder="1" applyAlignment="1">
      <alignment horizontal="center" vertical="center" wrapText="1"/>
    </xf>
    <xf numFmtId="181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81" fontId="27" fillId="34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6" fillId="34" borderId="0" xfId="0" applyFont="1" applyFill="1" applyBorder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75" zoomScaleNormal="75" zoomScalePageLayoutView="0" workbookViewId="0" topLeftCell="A1">
      <selection activeCell="BL4" sqref="BL4"/>
    </sheetView>
  </sheetViews>
  <sheetFormatPr defaultColWidth="9.140625" defaultRowHeight="5.25" customHeight="1"/>
  <cols>
    <col min="1" max="1" width="4.00390625" style="112" customWidth="1"/>
    <col min="2" max="2" width="5.7109375" style="113" customWidth="1"/>
    <col min="3" max="3" width="32.28125" style="112" customWidth="1"/>
    <col min="4" max="4" width="11.28125" style="114" hidden="1" customWidth="1"/>
    <col min="5" max="5" width="1.421875" style="114" hidden="1" customWidth="1"/>
    <col min="6" max="6" width="11.140625" style="114" hidden="1" customWidth="1"/>
    <col min="7" max="7" width="15.57421875" style="114" hidden="1" customWidth="1"/>
    <col min="8" max="8" width="13.8515625" style="114" hidden="1" customWidth="1"/>
    <col min="9" max="9" width="12.8515625" style="112" hidden="1" customWidth="1"/>
    <col min="10" max="10" width="14.7109375" style="145" hidden="1" customWidth="1"/>
    <col min="11" max="11" width="23.421875" style="112" hidden="1" customWidth="1"/>
    <col min="12" max="12" width="17.8515625" style="112" hidden="1" customWidth="1"/>
    <col min="13" max="13" width="16.28125" style="112" hidden="1" customWidth="1"/>
    <col min="14" max="14" width="22.140625" style="112" hidden="1" customWidth="1"/>
    <col min="15" max="15" width="26.28125" style="112" hidden="1" customWidth="1"/>
    <col min="16" max="16" width="9.00390625" style="146" hidden="1" customWidth="1"/>
    <col min="17" max="17" width="0" style="112" hidden="1" customWidth="1"/>
    <col min="18" max="18" width="13.8515625" style="145" hidden="1" customWidth="1"/>
    <col min="19" max="19" width="17.28125" style="147" hidden="1" customWidth="1"/>
    <col min="20" max="20" width="18.28125" style="147" hidden="1" customWidth="1"/>
    <col min="21" max="21" width="17.28125" style="147" hidden="1" customWidth="1"/>
    <col min="22" max="22" width="16.57421875" style="147" hidden="1" customWidth="1"/>
    <col min="23" max="23" width="19.57421875" style="147" hidden="1" customWidth="1"/>
    <col min="24" max="24" width="11.140625" style="148" hidden="1" customWidth="1"/>
    <col min="25" max="25" width="14.7109375" style="145" hidden="1" customWidth="1"/>
    <col min="26" max="26" width="11.8515625" style="112" hidden="1" customWidth="1"/>
    <col min="27" max="27" width="13.140625" style="112" hidden="1" customWidth="1"/>
    <col min="28" max="28" width="13.28125" style="112" hidden="1" customWidth="1"/>
    <col min="29" max="29" width="16.57421875" style="112" hidden="1" customWidth="1"/>
    <col min="30" max="30" width="12.57421875" style="112" hidden="1" customWidth="1"/>
    <col min="31" max="31" width="12.00390625" style="112" hidden="1" customWidth="1"/>
    <col min="32" max="32" width="12.8515625" style="115" customWidth="1"/>
    <col min="33" max="33" width="13.140625" style="44" hidden="1" customWidth="1"/>
    <col min="34" max="34" width="10.7109375" style="44" hidden="1" customWidth="1"/>
    <col min="35" max="35" width="13.00390625" style="44" hidden="1" customWidth="1"/>
    <col min="36" max="36" width="12.8515625" style="44" hidden="1" customWidth="1"/>
    <col min="37" max="37" width="11.421875" style="44" hidden="1" customWidth="1"/>
    <col min="38" max="38" width="12.00390625" style="119" hidden="1" customWidth="1"/>
    <col min="39" max="39" width="13.57421875" style="115" customWidth="1"/>
    <col min="40" max="40" width="11.8515625" style="115" hidden="1" customWidth="1"/>
    <col min="41" max="41" width="11.421875" style="115" hidden="1" customWidth="1"/>
    <col min="42" max="42" width="13.7109375" style="115" hidden="1" customWidth="1"/>
    <col min="43" max="43" width="14.140625" style="115" hidden="1" customWidth="1"/>
    <col min="44" max="44" width="15.8515625" style="115" hidden="1" customWidth="1"/>
    <col min="45" max="45" width="0" style="115" hidden="1" customWidth="1"/>
    <col min="46" max="46" width="12.8515625" style="115" hidden="1" customWidth="1"/>
    <col min="47" max="48" width="10.28125" style="115" hidden="1" customWidth="1"/>
    <col min="49" max="49" width="12.57421875" style="115" hidden="1" customWidth="1"/>
    <col min="50" max="50" width="10.57421875" style="115" hidden="1" customWidth="1"/>
    <col min="51" max="51" width="0" style="115" hidden="1" customWidth="1"/>
    <col min="52" max="52" width="11.8515625" style="115" hidden="1" customWidth="1"/>
    <col min="53" max="53" width="12.28125" style="115" customWidth="1"/>
    <col min="54" max="54" width="11.7109375" style="112" hidden="1" customWidth="1"/>
    <col min="55" max="55" width="12.140625" style="112" hidden="1" customWidth="1"/>
    <col min="56" max="56" width="11.8515625" style="112" hidden="1" customWidth="1"/>
    <col min="57" max="57" width="12.421875" style="112" hidden="1" customWidth="1"/>
    <col min="58" max="58" width="13.00390625" style="112" hidden="1" customWidth="1"/>
    <col min="59" max="59" width="13.421875" style="112" hidden="1" customWidth="1"/>
    <col min="60" max="60" width="13.421875" style="112" customWidth="1"/>
    <col min="61" max="61" width="11.00390625" style="112" hidden="1" customWidth="1"/>
    <col min="62" max="62" width="16.57421875" style="112" customWidth="1"/>
    <col min="63" max="63" width="12.8515625" style="112" customWidth="1"/>
    <col min="64" max="64" width="13.421875" style="112" customWidth="1"/>
    <col min="65" max="65" width="20.00390625" style="112" customWidth="1"/>
    <col min="66" max="66" width="16.57421875" style="112" hidden="1" customWidth="1"/>
    <col min="67" max="67" width="13.7109375" style="112" hidden="1" customWidth="1"/>
    <col min="68" max="68" width="11.140625" style="112" hidden="1" customWidth="1"/>
    <col min="69" max="69" width="12.28125" style="112" hidden="1" customWidth="1"/>
    <col min="70" max="70" width="13.140625" style="112" hidden="1" customWidth="1"/>
    <col min="71" max="71" width="16.8515625" style="112" hidden="1" customWidth="1"/>
    <col min="72" max="72" width="13.140625" style="112" hidden="1" customWidth="1"/>
    <col min="73" max="73" width="14.28125" style="112" hidden="1" customWidth="1"/>
    <col min="74" max="74" width="14.00390625" style="112" hidden="1" customWidth="1"/>
    <col min="75" max="75" width="15.140625" style="112" hidden="1" customWidth="1"/>
    <col min="76" max="76" width="14.8515625" style="112" hidden="1" customWidth="1"/>
    <col min="77" max="77" width="13.7109375" style="112" hidden="1" customWidth="1"/>
    <col min="78" max="78" width="20.00390625" style="112" hidden="1" customWidth="1"/>
    <col min="79" max="79" width="16.28125" style="112" hidden="1" customWidth="1"/>
    <col min="80" max="80" width="14.28125" style="112" hidden="1" customWidth="1"/>
    <col min="81" max="81" width="14.00390625" style="112" hidden="1" customWidth="1"/>
    <col min="82" max="82" width="15.140625" style="112" hidden="1" customWidth="1"/>
    <col min="83" max="83" width="14.8515625" style="112" hidden="1" customWidth="1"/>
    <col min="84" max="84" width="13.7109375" style="112" hidden="1" customWidth="1"/>
    <col min="85" max="85" width="20.00390625" style="112" hidden="1" customWidth="1"/>
    <col min="86" max="86" width="16.28125" style="112" hidden="1" customWidth="1"/>
    <col min="87" max="87" width="14.421875" style="112" customWidth="1"/>
    <col min="88" max="88" width="12.421875" style="112" hidden="1" customWidth="1"/>
    <col min="89" max="89" width="10.421875" style="112" customWidth="1"/>
    <col min="90" max="90" width="14.28125" style="112" customWidth="1"/>
    <col min="91" max="91" width="13.8515625" style="112" customWidth="1"/>
    <col min="92" max="92" width="17.140625" style="112" customWidth="1"/>
    <col min="93" max="93" width="18.8515625" style="112" customWidth="1"/>
    <col min="94" max="16384" width="9.140625" style="112" customWidth="1"/>
  </cols>
  <sheetData>
    <row r="1" spans="10:31" ht="25.5" customHeight="1">
      <c r="J1" s="115"/>
      <c r="K1" s="115"/>
      <c r="L1" s="115"/>
      <c r="M1" s="115"/>
      <c r="N1" s="115"/>
      <c r="O1" s="115"/>
      <c r="P1" s="116"/>
      <c r="Q1" s="115"/>
      <c r="R1" s="115"/>
      <c r="S1" s="117"/>
      <c r="T1" s="117"/>
      <c r="U1" s="117"/>
      <c r="V1" s="117"/>
      <c r="W1" s="117"/>
      <c r="X1" s="118"/>
      <c r="Y1" s="115"/>
      <c r="Z1" s="115"/>
      <c r="AA1" s="115"/>
      <c r="AB1" s="115"/>
      <c r="AC1" s="115"/>
      <c r="AD1" s="115"/>
      <c r="AE1" s="115"/>
    </row>
    <row r="2" spans="2:93" ht="93.75" customHeight="1">
      <c r="B2" s="120" t="s">
        <v>72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CL2" s="121"/>
      <c r="CM2" s="121"/>
      <c r="CN2" s="121"/>
      <c r="CO2" s="121"/>
    </row>
    <row r="3" spans="2:93" s="16" customFormat="1" ht="67.5" customHeight="1">
      <c r="B3" s="104" t="s">
        <v>0</v>
      </c>
      <c r="C3" s="104" t="s">
        <v>1</v>
      </c>
      <c r="D3" s="88" t="s">
        <v>52</v>
      </c>
      <c r="E3" s="23"/>
      <c r="F3" s="88" t="s">
        <v>50</v>
      </c>
      <c r="G3" s="23"/>
      <c r="H3" s="88" t="s">
        <v>57</v>
      </c>
      <c r="I3" s="40" t="s">
        <v>20</v>
      </c>
      <c r="J3" s="105" t="s">
        <v>40</v>
      </c>
      <c r="K3" s="93" t="s">
        <v>38</v>
      </c>
      <c r="L3" s="93"/>
      <c r="M3" s="93"/>
      <c r="N3" s="93"/>
      <c r="O3" s="94"/>
      <c r="P3" s="107" t="s">
        <v>15</v>
      </c>
      <c r="Q3" s="41"/>
      <c r="R3" s="105" t="s">
        <v>41</v>
      </c>
      <c r="S3" s="93" t="s">
        <v>38</v>
      </c>
      <c r="T3" s="93"/>
      <c r="U3" s="93"/>
      <c r="V3" s="93"/>
      <c r="W3" s="94"/>
      <c r="X3" s="107" t="s">
        <v>15</v>
      </c>
      <c r="Y3" s="105" t="s">
        <v>43</v>
      </c>
      <c r="Z3" s="93" t="s">
        <v>38</v>
      </c>
      <c r="AA3" s="93"/>
      <c r="AB3" s="93"/>
      <c r="AC3" s="93"/>
      <c r="AD3" s="94"/>
      <c r="AE3" s="107" t="s">
        <v>15</v>
      </c>
      <c r="AF3" s="108" t="s">
        <v>51</v>
      </c>
      <c r="AG3" s="108" t="s">
        <v>38</v>
      </c>
      <c r="AH3" s="108"/>
      <c r="AI3" s="108"/>
      <c r="AJ3" s="108"/>
      <c r="AK3" s="108"/>
      <c r="AL3" s="109" t="s">
        <v>15</v>
      </c>
      <c r="AM3" s="108" t="s">
        <v>53</v>
      </c>
      <c r="AN3" s="108" t="s">
        <v>38</v>
      </c>
      <c r="AO3" s="108"/>
      <c r="AP3" s="108"/>
      <c r="AQ3" s="108"/>
      <c r="AR3" s="108"/>
      <c r="AS3" s="109" t="s">
        <v>15</v>
      </c>
      <c r="AT3" s="108" t="s">
        <v>55</v>
      </c>
      <c r="AU3" s="108" t="s">
        <v>38</v>
      </c>
      <c r="AV3" s="108"/>
      <c r="AW3" s="108"/>
      <c r="AX3" s="108"/>
      <c r="AY3" s="108"/>
      <c r="AZ3" s="108" t="s">
        <v>56</v>
      </c>
      <c r="BA3" s="108" t="s">
        <v>59</v>
      </c>
      <c r="BB3" s="104" t="s">
        <v>38</v>
      </c>
      <c r="BC3" s="104"/>
      <c r="BD3" s="104"/>
      <c r="BE3" s="104"/>
      <c r="BF3" s="104"/>
      <c r="BG3" s="104" t="s">
        <v>60</v>
      </c>
      <c r="BH3" s="105" t="s">
        <v>61</v>
      </c>
      <c r="BI3" s="104" t="s">
        <v>38</v>
      </c>
      <c r="BJ3" s="104"/>
      <c r="BK3" s="104"/>
      <c r="BL3" s="104"/>
      <c r="BM3" s="104"/>
      <c r="BN3" s="105" t="s">
        <v>63</v>
      </c>
      <c r="BO3" s="104" t="s">
        <v>38</v>
      </c>
      <c r="BP3" s="104"/>
      <c r="BQ3" s="104"/>
      <c r="BR3" s="104"/>
      <c r="BS3" s="104"/>
      <c r="BT3" s="105" t="s">
        <v>66</v>
      </c>
      <c r="BU3" s="105" t="s">
        <v>68</v>
      </c>
      <c r="BV3" s="104" t="s">
        <v>38</v>
      </c>
      <c r="BW3" s="104"/>
      <c r="BX3" s="104"/>
      <c r="BY3" s="104"/>
      <c r="BZ3" s="104"/>
      <c r="CA3" s="105" t="s">
        <v>69</v>
      </c>
      <c r="CB3" s="105" t="s">
        <v>70</v>
      </c>
      <c r="CC3" s="104" t="s">
        <v>38</v>
      </c>
      <c r="CD3" s="104"/>
      <c r="CE3" s="104"/>
      <c r="CF3" s="104"/>
      <c r="CG3" s="104"/>
      <c r="CH3" s="105" t="s">
        <v>71</v>
      </c>
      <c r="CI3" s="105" t="s">
        <v>73</v>
      </c>
      <c r="CJ3" s="104" t="s">
        <v>38</v>
      </c>
      <c r="CK3" s="104"/>
      <c r="CL3" s="104"/>
      <c r="CM3" s="104"/>
      <c r="CN3" s="104"/>
      <c r="CO3" s="105" t="s">
        <v>74</v>
      </c>
    </row>
    <row r="4" spans="2:93" s="16" customFormat="1" ht="219" customHeight="1">
      <c r="B4" s="104"/>
      <c r="C4" s="104"/>
      <c r="D4" s="89"/>
      <c r="E4" s="42"/>
      <c r="F4" s="89"/>
      <c r="G4" s="4"/>
      <c r="H4" s="89"/>
      <c r="I4" s="25" t="s">
        <v>16</v>
      </c>
      <c r="J4" s="105"/>
      <c r="K4" s="26" t="s">
        <v>11</v>
      </c>
      <c r="L4" s="15" t="s">
        <v>12</v>
      </c>
      <c r="M4" s="15" t="s">
        <v>13</v>
      </c>
      <c r="N4" s="15" t="s">
        <v>14</v>
      </c>
      <c r="O4" s="15" t="s">
        <v>19</v>
      </c>
      <c r="P4" s="107"/>
      <c r="Q4" s="41"/>
      <c r="R4" s="105"/>
      <c r="S4" s="23" t="s">
        <v>11</v>
      </c>
      <c r="T4" s="23" t="s">
        <v>12</v>
      </c>
      <c r="U4" s="23" t="s">
        <v>13</v>
      </c>
      <c r="V4" s="23" t="s">
        <v>14</v>
      </c>
      <c r="W4" s="23" t="s">
        <v>42</v>
      </c>
      <c r="X4" s="95"/>
      <c r="Y4" s="90"/>
      <c r="Z4" s="23" t="s">
        <v>11</v>
      </c>
      <c r="AA4" s="23" t="s">
        <v>12</v>
      </c>
      <c r="AB4" s="23" t="s">
        <v>13</v>
      </c>
      <c r="AC4" s="23" t="s">
        <v>14</v>
      </c>
      <c r="AD4" s="23" t="s">
        <v>45</v>
      </c>
      <c r="AE4" s="107"/>
      <c r="AF4" s="108"/>
      <c r="AG4" s="84" t="s">
        <v>11</v>
      </c>
      <c r="AH4" s="84" t="s">
        <v>12</v>
      </c>
      <c r="AI4" s="84" t="s">
        <v>13</v>
      </c>
      <c r="AJ4" s="84" t="s">
        <v>14</v>
      </c>
      <c r="AK4" s="84" t="s">
        <v>45</v>
      </c>
      <c r="AL4" s="109"/>
      <c r="AM4" s="108"/>
      <c r="AN4" s="84" t="s">
        <v>11</v>
      </c>
      <c r="AO4" s="84" t="s">
        <v>12</v>
      </c>
      <c r="AP4" s="84" t="s">
        <v>13</v>
      </c>
      <c r="AQ4" s="84" t="s">
        <v>14</v>
      </c>
      <c r="AR4" s="84" t="s">
        <v>54</v>
      </c>
      <c r="AS4" s="109"/>
      <c r="AT4" s="108"/>
      <c r="AU4" s="84" t="s">
        <v>11</v>
      </c>
      <c r="AV4" s="84" t="s">
        <v>12</v>
      </c>
      <c r="AW4" s="84" t="s">
        <v>13</v>
      </c>
      <c r="AX4" s="84" t="s">
        <v>14</v>
      </c>
      <c r="AY4" s="84" t="s">
        <v>54</v>
      </c>
      <c r="AZ4" s="108"/>
      <c r="BA4" s="108"/>
      <c r="BB4" s="15" t="s">
        <v>11</v>
      </c>
      <c r="BC4" s="15" t="s">
        <v>12</v>
      </c>
      <c r="BD4" s="15" t="s">
        <v>13</v>
      </c>
      <c r="BE4" s="15" t="s">
        <v>14</v>
      </c>
      <c r="BF4" s="15" t="s">
        <v>54</v>
      </c>
      <c r="BG4" s="104"/>
      <c r="BH4" s="105"/>
      <c r="BI4" s="15" t="s">
        <v>11</v>
      </c>
      <c r="BJ4" s="15" t="s">
        <v>12</v>
      </c>
      <c r="BK4" s="15" t="s">
        <v>13</v>
      </c>
      <c r="BL4" s="15" t="s">
        <v>14</v>
      </c>
      <c r="BM4" s="15" t="s">
        <v>54</v>
      </c>
      <c r="BN4" s="105"/>
      <c r="BO4" s="15" t="s">
        <v>11</v>
      </c>
      <c r="BP4" s="15" t="s">
        <v>12</v>
      </c>
      <c r="BQ4" s="15" t="s">
        <v>13</v>
      </c>
      <c r="BR4" s="15" t="s">
        <v>14</v>
      </c>
      <c r="BS4" s="15" t="s">
        <v>54</v>
      </c>
      <c r="BT4" s="105"/>
      <c r="BU4" s="105"/>
      <c r="BV4" s="15" t="s">
        <v>11</v>
      </c>
      <c r="BW4" s="15" t="s">
        <v>12</v>
      </c>
      <c r="BX4" s="15" t="s">
        <v>13</v>
      </c>
      <c r="BY4" s="15" t="s">
        <v>14</v>
      </c>
      <c r="BZ4" s="15" t="s">
        <v>54</v>
      </c>
      <c r="CA4" s="105"/>
      <c r="CB4" s="105"/>
      <c r="CC4" s="15" t="s">
        <v>11</v>
      </c>
      <c r="CD4" s="15" t="s">
        <v>12</v>
      </c>
      <c r="CE4" s="15" t="s">
        <v>13</v>
      </c>
      <c r="CF4" s="15" t="s">
        <v>14</v>
      </c>
      <c r="CG4" s="15" t="s">
        <v>54</v>
      </c>
      <c r="CH4" s="105"/>
      <c r="CI4" s="105"/>
      <c r="CJ4" s="15" t="s">
        <v>11</v>
      </c>
      <c r="CK4" s="15" t="s">
        <v>12</v>
      </c>
      <c r="CL4" s="15" t="s">
        <v>13</v>
      </c>
      <c r="CM4" s="15" t="s">
        <v>14</v>
      </c>
      <c r="CN4" s="15" t="s">
        <v>54</v>
      </c>
      <c r="CO4" s="105"/>
    </row>
    <row r="5" spans="2:93" s="122" customFormat="1" ht="67.5" customHeight="1">
      <c r="B5" s="123" t="s">
        <v>7</v>
      </c>
      <c r="C5" s="124"/>
      <c r="D5" s="29">
        <f>E5*1000</f>
        <v>17596.399999999998</v>
      </c>
      <c r="E5" s="125">
        <f>E7+E18+E34</f>
        <v>17.5964</v>
      </c>
      <c r="F5" s="29">
        <f>G5*1000</f>
        <v>16177.282000000001</v>
      </c>
      <c r="G5" s="125">
        <v>16.177282</v>
      </c>
      <c r="H5" s="17">
        <f aca="true" t="shared" si="0" ref="H5:O5">H7+H18+H34</f>
        <v>17621.3</v>
      </c>
      <c r="I5" s="17">
        <f t="shared" si="0"/>
        <v>168.990182</v>
      </c>
      <c r="J5" s="17">
        <f t="shared" si="0"/>
        <v>1637.86</v>
      </c>
      <c r="K5" s="125">
        <f t="shared" si="0"/>
        <v>0</v>
      </c>
      <c r="L5" s="125">
        <f t="shared" si="0"/>
        <v>138</v>
      </c>
      <c r="M5" s="125">
        <f t="shared" si="0"/>
        <v>1286.6</v>
      </c>
      <c r="N5" s="125">
        <f t="shared" si="0"/>
        <v>163.66</v>
      </c>
      <c r="O5" s="125">
        <f t="shared" si="0"/>
        <v>14.5</v>
      </c>
      <c r="P5" s="29">
        <f>J5/H5*100</f>
        <v>9.294773938358691</v>
      </c>
      <c r="Q5" s="30"/>
      <c r="R5" s="17">
        <f aca="true" t="shared" si="1" ref="R5:W5">R7+R18+R34</f>
        <v>2741.838</v>
      </c>
      <c r="S5" s="125">
        <f t="shared" si="1"/>
        <v>0</v>
      </c>
      <c r="T5" s="125">
        <f t="shared" si="1"/>
        <v>205.8</v>
      </c>
      <c r="U5" s="125">
        <f t="shared" si="1"/>
        <v>1980.32</v>
      </c>
      <c r="V5" s="125">
        <f t="shared" si="1"/>
        <v>459.218</v>
      </c>
      <c r="W5" s="125">
        <f t="shared" si="1"/>
        <v>91.5</v>
      </c>
      <c r="X5" s="29">
        <f>R5/H5*100</f>
        <v>15.559794112806664</v>
      </c>
      <c r="Y5" s="17">
        <f aca="true" t="shared" si="2" ref="Y5:AD5">Y7+Y18+Y34</f>
        <v>13930.83</v>
      </c>
      <c r="Z5" s="17">
        <f t="shared" si="2"/>
        <v>0</v>
      </c>
      <c r="AA5" s="17">
        <f t="shared" si="2"/>
        <v>400.9</v>
      </c>
      <c r="AB5" s="17">
        <f t="shared" si="2"/>
        <v>2928.17</v>
      </c>
      <c r="AC5" s="17">
        <f t="shared" si="2"/>
        <v>10597.76</v>
      </c>
      <c r="AD5" s="17">
        <f t="shared" si="2"/>
        <v>4</v>
      </c>
      <c r="AE5" s="17">
        <f>Y5/H5*100</f>
        <v>79.05676652687373</v>
      </c>
      <c r="AF5" s="17">
        <f aca="true" t="shared" si="3" ref="AF5:BS5">AF7+AF18+AF34</f>
        <v>17376.91</v>
      </c>
      <c r="AG5" s="17">
        <f t="shared" si="3"/>
        <v>0</v>
      </c>
      <c r="AH5" s="17">
        <f t="shared" si="3"/>
        <v>703.8</v>
      </c>
      <c r="AI5" s="17">
        <f t="shared" si="3"/>
        <v>5579.3</v>
      </c>
      <c r="AJ5" s="17">
        <f t="shared" si="3"/>
        <v>11089.81</v>
      </c>
      <c r="AK5" s="17">
        <f t="shared" si="3"/>
        <v>4</v>
      </c>
      <c r="AL5" s="29">
        <f>AF5/H5*100</f>
        <v>98.61309892005698</v>
      </c>
      <c r="AM5" s="17">
        <f t="shared" si="3"/>
        <v>20219.1</v>
      </c>
      <c r="AN5" s="17">
        <f t="shared" si="3"/>
        <v>0</v>
      </c>
      <c r="AO5" s="17">
        <f t="shared" si="3"/>
        <v>890</v>
      </c>
      <c r="AP5" s="17">
        <f t="shared" si="3"/>
        <v>5286.4</v>
      </c>
      <c r="AQ5" s="17">
        <f t="shared" si="3"/>
        <v>2412.5</v>
      </c>
      <c r="AR5" s="17">
        <f t="shared" si="3"/>
        <v>0</v>
      </c>
      <c r="AS5" s="17">
        <f t="shared" si="3"/>
        <v>0</v>
      </c>
      <c r="AT5" s="17">
        <f t="shared" si="3"/>
        <v>1258.6</v>
      </c>
      <c r="AU5" s="17">
        <f t="shared" si="3"/>
        <v>0</v>
      </c>
      <c r="AV5" s="17">
        <f t="shared" si="3"/>
        <v>72.8</v>
      </c>
      <c r="AW5" s="17">
        <f t="shared" si="3"/>
        <v>1075.6</v>
      </c>
      <c r="AX5" s="17">
        <f t="shared" si="3"/>
        <v>110.2</v>
      </c>
      <c r="AY5" s="17">
        <f t="shared" si="3"/>
        <v>0</v>
      </c>
      <c r="AZ5" s="29">
        <f>AT5/AM5*100</f>
        <v>6.2248072367217135</v>
      </c>
      <c r="BA5" s="17">
        <f t="shared" si="3"/>
        <v>19969.800000000003</v>
      </c>
      <c r="BB5" s="17">
        <f t="shared" si="3"/>
        <v>0</v>
      </c>
      <c r="BC5" s="17">
        <f t="shared" si="3"/>
        <v>890</v>
      </c>
      <c r="BD5" s="17">
        <f t="shared" si="3"/>
        <v>5866.2</v>
      </c>
      <c r="BE5" s="17">
        <f t="shared" si="3"/>
        <v>13207.2</v>
      </c>
      <c r="BF5" s="17">
        <f t="shared" si="3"/>
        <v>6.4</v>
      </c>
      <c r="BG5" s="70">
        <f>BA5/AM5*100</f>
        <v>98.76700743356531</v>
      </c>
      <c r="BH5" s="17">
        <f t="shared" si="3"/>
        <v>24999.6</v>
      </c>
      <c r="BI5" s="17">
        <f t="shared" si="3"/>
        <v>0</v>
      </c>
      <c r="BJ5" s="17">
        <f t="shared" si="3"/>
        <v>679</v>
      </c>
      <c r="BK5" s="17">
        <f t="shared" si="3"/>
        <v>6357.700000000001</v>
      </c>
      <c r="BL5" s="17">
        <f t="shared" si="3"/>
        <v>3304</v>
      </c>
      <c r="BM5" s="17">
        <f t="shared" si="3"/>
        <v>114.7</v>
      </c>
      <c r="BN5" s="17">
        <f t="shared" si="3"/>
        <v>1594.9</v>
      </c>
      <c r="BO5" s="17">
        <f t="shared" si="3"/>
        <v>0</v>
      </c>
      <c r="BP5" s="17">
        <f t="shared" si="3"/>
        <v>22</v>
      </c>
      <c r="BQ5" s="17">
        <f t="shared" si="3"/>
        <v>1044.5</v>
      </c>
      <c r="BR5" s="17">
        <f t="shared" si="3"/>
        <v>528.4</v>
      </c>
      <c r="BS5" s="17">
        <f t="shared" si="3"/>
        <v>0</v>
      </c>
      <c r="BT5" s="75">
        <f>BN5/BH5*100</f>
        <v>6.379702075233204</v>
      </c>
      <c r="BU5" s="17">
        <f aca="true" t="shared" si="4" ref="BU5:BZ5">BU7+BU18+BU34</f>
        <v>3498.7</v>
      </c>
      <c r="BV5" s="17">
        <f t="shared" si="4"/>
        <v>0</v>
      </c>
      <c r="BW5" s="17">
        <f t="shared" si="4"/>
        <v>347.6</v>
      </c>
      <c r="BX5" s="17">
        <f t="shared" si="4"/>
        <v>2370.2</v>
      </c>
      <c r="BY5" s="17">
        <f t="shared" si="4"/>
        <v>713.9</v>
      </c>
      <c r="BZ5" s="17">
        <f t="shared" si="4"/>
        <v>67</v>
      </c>
      <c r="CA5" s="75">
        <f>BU5/BH5*100</f>
        <v>13.995023920382726</v>
      </c>
      <c r="CB5" s="17">
        <f aca="true" t="shared" si="5" ref="CB5:CG5">CB7+CB18+CB34</f>
        <v>6871.44</v>
      </c>
      <c r="CC5" s="17">
        <f t="shared" si="5"/>
        <v>0</v>
      </c>
      <c r="CD5" s="17">
        <f t="shared" si="5"/>
        <v>573.6</v>
      </c>
      <c r="CE5" s="17">
        <f t="shared" si="5"/>
        <v>5237.24</v>
      </c>
      <c r="CF5" s="17">
        <f t="shared" si="5"/>
        <v>979.6</v>
      </c>
      <c r="CG5" s="17">
        <f t="shared" si="5"/>
        <v>81</v>
      </c>
      <c r="CH5" s="75">
        <f>(CB5/BH5*100)</f>
        <v>27.48619977919647</v>
      </c>
      <c r="CI5" s="17">
        <f aca="true" t="shared" si="6" ref="CI5:CN5">CI7+CI18+CI34</f>
        <v>23683.47</v>
      </c>
      <c r="CJ5" s="17">
        <f t="shared" si="6"/>
        <v>0</v>
      </c>
      <c r="CK5" s="17">
        <f t="shared" si="6"/>
        <v>679</v>
      </c>
      <c r="CL5" s="17">
        <f t="shared" si="6"/>
        <v>7062.0700000000015</v>
      </c>
      <c r="CM5" s="17">
        <f t="shared" si="6"/>
        <v>15854.6</v>
      </c>
      <c r="CN5" s="17">
        <f t="shared" si="6"/>
        <v>87.8</v>
      </c>
      <c r="CO5" s="75">
        <f>CI5/BH5*100</f>
        <v>94.73539576633227</v>
      </c>
    </row>
    <row r="6" spans="2:93" s="16" customFormat="1" ht="33.75" customHeight="1">
      <c r="B6" s="92" t="s">
        <v>8</v>
      </c>
      <c r="C6" s="94"/>
      <c r="D6" s="24"/>
      <c r="E6" s="19"/>
      <c r="F6" s="24"/>
      <c r="G6" s="19"/>
      <c r="H6" s="20"/>
      <c r="I6" s="20"/>
      <c r="J6" s="126"/>
      <c r="K6" s="20"/>
      <c r="L6" s="20"/>
      <c r="M6" s="20"/>
      <c r="N6" s="20"/>
      <c r="O6" s="20"/>
      <c r="P6" s="24"/>
      <c r="Q6" s="28"/>
      <c r="R6" s="30"/>
      <c r="S6" s="19"/>
      <c r="T6" s="19"/>
      <c r="U6" s="19"/>
      <c r="V6" s="19"/>
      <c r="W6" s="19"/>
      <c r="X6" s="24"/>
      <c r="Y6" s="127"/>
      <c r="Z6" s="128"/>
      <c r="AA6" s="128"/>
      <c r="AB6" s="128"/>
      <c r="AC6" s="128"/>
      <c r="AD6" s="128"/>
      <c r="AE6" s="128"/>
      <c r="AF6" s="45"/>
      <c r="AG6" s="45"/>
      <c r="AH6" s="45"/>
      <c r="AI6" s="45"/>
      <c r="AJ6" s="45"/>
      <c r="AK6" s="45"/>
      <c r="AL6" s="129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85"/>
      <c r="BA6" s="45"/>
      <c r="BB6" s="128"/>
      <c r="BC6" s="128"/>
      <c r="BD6" s="128"/>
      <c r="BE6" s="128"/>
      <c r="BF6" s="128"/>
      <c r="BG6" s="130"/>
      <c r="BH6" s="130"/>
      <c r="BI6" s="128"/>
      <c r="BJ6" s="128"/>
      <c r="BK6" s="128"/>
      <c r="BL6" s="128"/>
      <c r="BM6" s="128"/>
      <c r="BN6" s="130"/>
      <c r="BO6" s="128"/>
      <c r="BP6" s="128"/>
      <c r="BQ6" s="128"/>
      <c r="BR6" s="128"/>
      <c r="BS6" s="128"/>
      <c r="BT6" s="128"/>
      <c r="BU6" s="130"/>
      <c r="BV6" s="128"/>
      <c r="BW6" s="128"/>
      <c r="BX6" s="128"/>
      <c r="BY6" s="128"/>
      <c r="BZ6" s="128"/>
      <c r="CA6" s="75"/>
      <c r="CB6" s="130"/>
      <c r="CC6" s="128"/>
      <c r="CD6" s="128"/>
      <c r="CE6" s="128"/>
      <c r="CF6" s="128"/>
      <c r="CG6" s="128"/>
      <c r="CH6" s="75"/>
      <c r="CI6" s="130"/>
      <c r="CJ6" s="128"/>
      <c r="CK6" s="128"/>
      <c r="CL6" s="128"/>
      <c r="CM6" s="128"/>
      <c r="CN6" s="128"/>
      <c r="CO6" s="75"/>
    </row>
    <row r="7" spans="2:93" s="31" customFormat="1" ht="66.75" customHeight="1">
      <c r="B7" s="131" t="s">
        <v>10</v>
      </c>
      <c r="C7" s="132"/>
      <c r="D7" s="29">
        <f aca="true" t="shared" si="7" ref="D7:D42">E7*1000</f>
        <v>12877.9</v>
      </c>
      <c r="E7" s="22">
        <f>SUM(E8:E15)</f>
        <v>12.8779</v>
      </c>
      <c r="F7" s="29">
        <f aca="true" t="shared" si="8" ref="F7:F42">G7*1000</f>
        <v>11743.2</v>
      </c>
      <c r="G7" s="22">
        <v>11.7432</v>
      </c>
      <c r="H7" s="18">
        <f aca="true" t="shared" si="9" ref="H7:O7">SUM(H8:H15)</f>
        <v>12275</v>
      </c>
      <c r="I7" s="18">
        <f t="shared" si="9"/>
        <v>164.5661</v>
      </c>
      <c r="J7" s="18">
        <f t="shared" si="9"/>
        <v>203.76</v>
      </c>
      <c r="K7" s="18">
        <f t="shared" si="9"/>
        <v>0</v>
      </c>
      <c r="L7" s="18">
        <f t="shared" si="9"/>
        <v>0</v>
      </c>
      <c r="M7" s="18">
        <f t="shared" si="9"/>
        <v>5</v>
      </c>
      <c r="N7" s="18">
        <f t="shared" si="9"/>
        <v>163.66</v>
      </c>
      <c r="O7" s="18">
        <f t="shared" si="9"/>
        <v>0</v>
      </c>
      <c r="P7" s="29">
        <f aca="true" t="shared" si="10" ref="P7:P42">J7/H7*100</f>
        <v>1.6599592668024439</v>
      </c>
      <c r="Q7" s="81"/>
      <c r="R7" s="18">
        <f aca="true" t="shared" si="11" ref="R7:W7">SUM(R8:R15)</f>
        <v>464.218</v>
      </c>
      <c r="S7" s="18">
        <f t="shared" si="11"/>
        <v>0</v>
      </c>
      <c r="T7" s="18">
        <f t="shared" si="11"/>
        <v>0</v>
      </c>
      <c r="U7" s="18">
        <f t="shared" si="11"/>
        <v>0</v>
      </c>
      <c r="V7" s="18">
        <f t="shared" si="11"/>
        <v>459.218</v>
      </c>
      <c r="W7" s="18">
        <f t="shared" si="11"/>
        <v>0</v>
      </c>
      <c r="X7" s="29">
        <f aca="true" t="shared" si="12" ref="X7:X42">R7/H7*100</f>
        <v>3.781816700610998</v>
      </c>
      <c r="Y7" s="18">
        <f aca="true" t="shared" si="13" ref="Y7:AD7">SUM(Y8:Y15)</f>
        <v>10597.76</v>
      </c>
      <c r="Z7" s="18">
        <f t="shared" si="13"/>
        <v>0</v>
      </c>
      <c r="AA7" s="18">
        <f t="shared" si="13"/>
        <v>0</v>
      </c>
      <c r="AB7" s="18">
        <f t="shared" si="13"/>
        <v>0</v>
      </c>
      <c r="AC7" s="18">
        <f t="shared" si="13"/>
        <v>10597.76</v>
      </c>
      <c r="AD7" s="18">
        <f t="shared" si="13"/>
        <v>0</v>
      </c>
      <c r="AE7" s="17">
        <f aca="true" t="shared" si="14" ref="AE7:AE42">Y7/H7*100</f>
        <v>86.33613034623218</v>
      </c>
      <c r="AF7" s="18">
        <f aca="true" t="shared" si="15" ref="AF7:AK7">SUM(AF8:AF15)</f>
        <v>11796.81</v>
      </c>
      <c r="AG7" s="18">
        <f t="shared" si="15"/>
        <v>0</v>
      </c>
      <c r="AH7" s="18">
        <f t="shared" si="15"/>
        <v>0</v>
      </c>
      <c r="AI7" s="18">
        <f t="shared" si="15"/>
        <v>707</v>
      </c>
      <c r="AJ7" s="18">
        <f t="shared" si="15"/>
        <v>11089.81</v>
      </c>
      <c r="AK7" s="18">
        <f t="shared" si="15"/>
        <v>0</v>
      </c>
      <c r="AL7" s="29">
        <f aca="true" t="shared" si="16" ref="AL7:AL42">AF7/H7*100</f>
        <v>96.1043584521385</v>
      </c>
      <c r="AM7" s="18">
        <f aca="true" t="shared" si="17" ref="AM7:BS7">SUM(AM8:AM15)</f>
        <v>14020.7</v>
      </c>
      <c r="AN7" s="18">
        <f t="shared" si="17"/>
        <v>0</v>
      </c>
      <c r="AO7" s="18">
        <f t="shared" si="17"/>
        <v>0</v>
      </c>
      <c r="AP7" s="18">
        <f t="shared" si="17"/>
        <v>0</v>
      </c>
      <c r="AQ7" s="18">
        <f t="shared" si="17"/>
        <v>2390.5</v>
      </c>
      <c r="AR7" s="18">
        <f t="shared" si="17"/>
        <v>0</v>
      </c>
      <c r="AS7" s="18">
        <f t="shared" si="17"/>
        <v>0</v>
      </c>
      <c r="AT7" s="18">
        <f t="shared" si="17"/>
        <v>110.2</v>
      </c>
      <c r="AU7" s="18">
        <f t="shared" si="17"/>
        <v>0</v>
      </c>
      <c r="AV7" s="18">
        <f t="shared" si="17"/>
        <v>0</v>
      </c>
      <c r="AW7" s="18">
        <f t="shared" si="17"/>
        <v>0</v>
      </c>
      <c r="AX7" s="18">
        <f t="shared" si="17"/>
        <v>110.2</v>
      </c>
      <c r="AY7" s="18">
        <f t="shared" si="17"/>
        <v>0</v>
      </c>
      <c r="AZ7" s="29">
        <f aca="true" t="shared" si="18" ref="AZ7:AZ42">AT7/AM7*100</f>
        <v>0.7859807284942977</v>
      </c>
      <c r="BA7" s="18">
        <f t="shared" si="17"/>
        <v>13866.400000000001</v>
      </c>
      <c r="BB7" s="18">
        <f t="shared" si="17"/>
        <v>0</v>
      </c>
      <c r="BC7" s="18">
        <f t="shared" si="17"/>
        <v>0</v>
      </c>
      <c r="BD7" s="18">
        <f t="shared" si="17"/>
        <v>659.2</v>
      </c>
      <c r="BE7" s="18">
        <f t="shared" si="17"/>
        <v>13207.2</v>
      </c>
      <c r="BF7" s="18">
        <f t="shared" si="17"/>
        <v>0</v>
      </c>
      <c r="BG7" s="70">
        <f aca="true" t="shared" si="19" ref="BG7:BG15">BA7/AM7*100</f>
        <v>98.89948433387778</v>
      </c>
      <c r="BH7" s="18">
        <f t="shared" si="17"/>
        <v>17848.2</v>
      </c>
      <c r="BI7" s="18">
        <f t="shared" si="17"/>
        <v>0</v>
      </c>
      <c r="BJ7" s="18">
        <f t="shared" si="17"/>
        <v>0</v>
      </c>
      <c r="BK7" s="18">
        <f t="shared" si="17"/>
        <v>0</v>
      </c>
      <c r="BL7" s="18">
        <f t="shared" si="17"/>
        <v>3304</v>
      </c>
      <c r="BM7" s="18">
        <f t="shared" si="17"/>
        <v>0</v>
      </c>
      <c r="BN7" s="18">
        <f t="shared" si="17"/>
        <v>528.4</v>
      </c>
      <c r="BO7" s="18">
        <f t="shared" si="17"/>
        <v>0</v>
      </c>
      <c r="BP7" s="18">
        <f t="shared" si="17"/>
        <v>0</v>
      </c>
      <c r="BQ7" s="18">
        <f t="shared" si="17"/>
        <v>0</v>
      </c>
      <c r="BR7" s="18">
        <f t="shared" si="17"/>
        <v>528.4</v>
      </c>
      <c r="BS7" s="18">
        <f t="shared" si="17"/>
        <v>0</v>
      </c>
      <c r="BT7" s="75">
        <f>BN7/BH7*100</f>
        <v>2.96052262973297</v>
      </c>
      <c r="BU7" s="18">
        <f aca="true" t="shared" si="20" ref="BU7:BZ7">SUM(BU8:BU15)</f>
        <v>713.9</v>
      </c>
      <c r="BV7" s="18">
        <f t="shared" si="20"/>
        <v>0</v>
      </c>
      <c r="BW7" s="18">
        <f t="shared" si="20"/>
        <v>0</v>
      </c>
      <c r="BX7" s="18">
        <f t="shared" si="20"/>
        <v>0</v>
      </c>
      <c r="BY7" s="18">
        <f t="shared" si="20"/>
        <v>713.9</v>
      </c>
      <c r="BZ7" s="18">
        <f t="shared" si="20"/>
        <v>0</v>
      </c>
      <c r="CA7" s="75">
        <f>BU7/BH7*100</f>
        <v>3.999843121435215</v>
      </c>
      <c r="CB7" s="18">
        <f aca="true" t="shared" si="21" ref="CB7:CG7">SUM(CB8:CB15)</f>
        <v>1718.6</v>
      </c>
      <c r="CC7" s="18">
        <f t="shared" si="21"/>
        <v>0</v>
      </c>
      <c r="CD7" s="18">
        <f t="shared" si="21"/>
        <v>0</v>
      </c>
      <c r="CE7" s="18">
        <f t="shared" si="21"/>
        <v>739</v>
      </c>
      <c r="CF7" s="18">
        <f t="shared" si="21"/>
        <v>979.6</v>
      </c>
      <c r="CG7" s="18">
        <f t="shared" si="21"/>
        <v>0</v>
      </c>
      <c r="CH7" s="75">
        <f>(CB7/BH7*100)</f>
        <v>9.628982194282896</v>
      </c>
      <c r="CI7" s="18">
        <f aca="true" t="shared" si="22" ref="CI7:CN7">SUM(CI8:CI15)</f>
        <v>16593.600000000002</v>
      </c>
      <c r="CJ7" s="18">
        <f t="shared" si="22"/>
        <v>0</v>
      </c>
      <c r="CK7" s="18">
        <f t="shared" si="22"/>
        <v>0</v>
      </c>
      <c r="CL7" s="18">
        <f t="shared" si="22"/>
        <v>739</v>
      </c>
      <c r="CM7" s="18">
        <f t="shared" si="22"/>
        <v>15854.6</v>
      </c>
      <c r="CN7" s="18">
        <f t="shared" si="22"/>
        <v>0</v>
      </c>
      <c r="CO7" s="75">
        <f>CI7/BH7*100</f>
        <v>92.97071973644402</v>
      </c>
    </row>
    <row r="8" spans="2:93" s="16" customFormat="1" ht="78.75" customHeight="1" hidden="1">
      <c r="B8" s="19">
        <v>1</v>
      </c>
      <c r="C8" s="15" t="s">
        <v>2</v>
      </c>
      <c r="D8" s="24">
        <f t="shared" si="7"/>
        <v>7.5</v>
      </c>
      <c r="E8" s="19">
        <v>0.0075</v>
      </c>
      <c r="F8" s="24">
        <f t="shared" si="8"/>
        <v>7</v>
      </c>
      <c r="G8" s="46">
        <v>0.007</v>
      </c>
      <c r="H8" s="47">
        <v>0</v>
      </c>
      <c r="I8" s="32">
        <v>0.007</v>
      </c>
      <c r="J8" s="33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24">
        <v>0</v>
      </c>
      <c r="Q8" s="28"/>
      <c r="R8" s="30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4">
        <v>0</v>
      </c>
      <c r="Y8" s="30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48">
        <v>0</v>
      </c>
      <c r="AF8" s="21">
        <v>0</v>
      </c>
      <c r="AG8" s="21"/>
      <c r="AH8" s="21"/>
      <c r="AI8" s="21"/>
      <c r="AJ8" s="21"/>
      <c r="AK8" s="21"/>
      <c r="AL8" s="85">
        <v>0</v>
      </c>
      <c r="AM8" s="63">
        <f>AN8+AO8+AP8+AQ8+AR8</f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45"/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85">
        <v>0</v>
      </c>
      <c r="BA8" s="21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70" t="e">
        <f t="shared" si="19"/>
        <v>#DIV/0!</v>
      </c>
      <c r="BH8" s="70"/>
      <c r="BI8" s="128"/>
      <c r="BJ8" s="128"/>
      <c r="BK8" s="128"/>
      <c r="BL8" s="128"/>
      <c r="BM8" s="128"/>
      <c r="BN8" s="70"/>
      <c r="BO8" s="128"/>
      <c r="BP8" s="128"/>
      <c r="BQ8" s="128"/>
      <c r="BR8" s="128"/>
      <c r="BS8" s="128"/>
      <c r="BT8" s="75" t="e">
        <f>BN8/BH8*100</f>
        <v>#DIV/0!</v>
      </c>
      <c r="BU8" s="70"/>
      <c r="BV8" s="128"/>
      <c r="BW8" s="128"/>
      <c r="BX8" s="128"/>
      <c r="BY8" s="128"/>
      <c r="BZ8" s="128"/>
      <c r="CA8" s="75" t="e">
        <f>BU8/BH8*100</f>
        <v>#DIV/0!</v>
      </c>
      <c r="CB8" s="70"/>
      <c r="CC8" s="128"/>
      <c r="CD8" s="128"/>
      <c r="CE8" s="128"/>
      <c r="CF8" s="128"/>
      <c r="CG8" s="128"/>
      <c r="CH8" s="75" t="e">
        <f>(CB8/BH8*100)</f>
        <v>#DIV/0!</v>
      </c>
      <c r="CI8" s="70"/>
      <c r="CJ8" s="128"/>
      <c r="CK8" s="128"/>
      <c r="CL8" s="128"/>
      <c r="CM8" s="128"/>
      <c r="CN8" s="128"/>
      <c r="CO8" s="75" t="e">
        <f>CI8/BH8*100</f>
        <v>#DIV/0!</v>
      </c>
    </row>
    <row r="9" spans="2:93" s="52" customFormat="1" ht="40.5" customHeight="1">
      <c r="B9" s="15">
        <v>1</v>
      </c>
      <c r="C9" s="15" t="s">
        <v>3</v>
      </c>
      <c r="D9" s="24">
        <f t="shared" si="7"/>
        <v>343</v>
      </c>
      <c r="E9" s="15">
        <v>0.343</v>
      </c>
      <c r="F9" s="24">
        <f t="shared" si="8"/>
        <v>350.00000000000006</v>
      </c>
      <c r="G9" s="49">
        <v>0.35000000000000003</v>
      </c>
      <c r="H9" s="50">
        <v>328</v>
      </c>
      <c r="I9" s="51">
        <f>K9+L9+M9+N9+O9</f>
        <v>100</v>
      </c>
      <c r="J9" s="33">
        <v>100</v>
      </c>
      <c r="K9" s="32">
        <v>0</v>
      </c>
      <c r="L9" s="32">
        <v>0</v>
      </c>
      <c r="M9" s="32">
        <v>0</v>
      </c>
      <c r="N9" s="32">
        <v>100</v>
      </c>
      <c r="O9" s="32">
        <v>0</v>
      </c>
      <c r="P9" s="24">
        <f t="shared" si="10"/>
        <v>30.48780487804878</v>
      </c>
      <c r="Q9" s="25"/>
      <c r="R9" s="80">
        <v>247</v>
      </c>
      <c r="S9" s="15">
        <v>0</v>
      </c>
      <c r="T9" s="15">
        <v>0</v>
      </c>
      <c r="U9" s="15">
        <v>0</v>
      </c>
      <c r="V9" s="15">
        <v>247</v>
      </c>
      <c r="W9" s="19">
        <v>0</v>
      </c>
      <c r="X9" s="24">
        <f t="shared" si="12"/>
        <v>75.3048780487805</v>
      </c>
      <c r="Y9" s="80">
        <v>318.2</v>
      </c>
      <c r="Z9" s="19">
        <v>0</v>
      </c>
      <c r="AA9" s="19">
        <v>0</v>
      </c>
      <c r="AB9" s="19">
        <v>0</v>
      </c>
      <c r="AC9" s="19">
        <v>318.2</v>
      </c>
      <c r="AD9" s="19">
        <v>0</v>
      </c>
      <c r="AE9" s="27">
        <f t="shared" si="14"/>
        <v>97.01219512195122</v>
      </c>
      <c r="AF9" s="84">
        <v>369</v>
      </c>
      <c r="AG9" s="84"/>
      <c r="AH9" s="84"/>
      <c r="AI9" s="84"/>
      <c r="AJ9" s="84">
        <v>369</v>
      </c>
      <c r="AK9" s="84"/>
      <c r="AL9" s="85">
        <f t="shared" si="16"/>
        <v>112.5</v>
      </c>
      <c r="AM9" s="63">
        <f>AN9+AO9+AP9+AQ9+AR9</f>
        <v>237</v>
      </c>
      <c r="AN9" s="60">
        <v>0</v>
      </c>
      <c r="AO9" s="60">
        <v>0</v>
      </c>
      <c r="AP9" s="60">
        <v>0</v>
      </c>
      <c r="AQ9" s="60">
        <v>237</v>
      </c>
      <c r="AR9" s="60">
        <v>0</v>
      </c>
      <c r="AS9" s="64"/>
      <c r="AT9" s="76">
        <v>45.5</v>
      </c>
      <c r="AU9" s="21">
        <v>0</v>
      </c>
      <c r="AV9" s="21">
        <v>0</v>
      </c>
      <c r="AW9" s="21">
        <v>0</v>
      </c>
      <c r="AX9" s="21">
        <v>45.5</v>
      </c>
      <c r="AY9" s="21">
        <v>0</v>
      </c>
      <c r="AZ9" s="85">
        <f t="shared" si="18"/>
        <v>19.198312236286917</v>
      </c>
      <c r="BA9" s="84">
        <f aca="true" t="shared" si="23" ref="BA9:BA15">BB9+BC9+BD9+BE9+BF9</f>
        <v>281.8</v>
      </c>
      <c r="BB9" s="19">
        <v>0</v>
      </c>
      <c r="BC9" s="19">
        <v>0</v>
      </c>
      <c r="BD9" s="19">
        <v>0</v>
      </c>
      <c r="BE9" s="15">
        <v>281.8</v>
      </c>
      <c r="BF9" s="19">
        <v>0</v>
      </c>
      <c r="BG9" s="70">
        <f t="shared" si="19"/>
        <v>118.9029535864979</v>
      </c>
      <c r="BH9" s="29">
        <f>BI9+BJ9+BK9+BL9+BM9</f>
        <v>404</v>
      </c>
      <c r="BI9" s="15"/>
      <c r="BJ9" s="15"/>
      <c r="BK9" s="15"/>
      <c r="BL9" s="15">
        <v>404</v>
      </c>
      <c r="BM9" s="15"/>
      <c r="BN9" s="70">
        <f>BO9+BP9+BQ9+BR9+BS9</f>
        <v>49.9</v>
      </c>
      <c r="BO9" s="15"/>
      <c r="BP9" s="15"/>
      <c r="BQ9" s="15"/>
      <c r="BR9" s="15">
        <v>49.9</v>
      </c>
      <c r="BS9" s="15"/>
      <c r="BT9" s="75">
        <f>BN9/BH9*100</f>
        <v>12.35148514851485</v>
      </c>
      <c r="BU9" s="70">
        <f>BV9+BW9+BX9+BY9+BZ9</f>
        <v>127.3</v>
      </c>
      <c r="BV9" s="15"/>
      <c r="BW9" s="15"/>
      <c r="BX9" s="15"/>
      <c r="BY9" s="15">
        <v>127.3</v>
      </c>
      <c r="BZ9" s="15"/>
      <c r="CA9" s="75">
        <f>BU9/BH9*100</f>
        <v>31.50990099009901</v>
      </c>
      <c r="CB9" s="29">
        <f>CC9+CD9+CE9+CF9+CG9</f>
        <v>170.8</v>
      </c>
      <c r="CC9" s="15"/>
      <c r="CD9" s="15"/>
      <c r="CE9" s="19"/>
      <c r="CF9" s="19">
        <v>170.8</v>
      </c>
      <c r="CG9" s="19"/>
      <c r="CH9" s="75">
        <f>(CB9/BH9*100)</f>
        <v>42.27722772277228</v>
      </c>
      <c r="CI9" s="29">
        <f>CJ9+CK9+CL9+CM9+CN9</f>
        <v>209.9</v>
      </c>
      <c r="CJ9" s="15"/>
      <c r="CK9" s="15"/>
      <c r="CL9" s="19"/>
      <c r="CM9" s="19">
        <v>209.9</v>
      </c>
      <c r="CN9" s="19"/>
      <c r="CO9" s="75">
        <f>CI9/BH9*100</f>
        <v>51.95544554455446</v>
      </c>
    </row>
    <row r="10" spans="2:93" s="52" customFormat="1" ht="67.5" customHeight="1">
      <c r="B10" s="15">
        <v>2</v>
      </c>
      <c r="C10" s="15" t="s">
        <v>75</v>
      </c>
      <c r="D10" s="24">
        <f t="shared" si="7"/>
        <v>1170</v>
      </c>
      <c r="E10" s="15">
        <v>1.17</v>
      </c>
      <c r="F10" s="24">
        <f t="shared" si="8"/>
        <v>306.79999999999995</v>
      </c>
      <c r="G10" s="49">
        <v>0.30679999999999996</v>
      </c>
      <c r="H10" s="50">
        <v>1258</v>
      </c>
      <c r="I10" s="51">
        <f>K10+L10+M10+N10+O10</f>
        <v>0</v>
      </c>
      <c r="J10" s="33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24">
        <f t="shared" si="10"/>
        <v>0</v>
      </c>
      <c r="Q10" s="25"/>
      <c r="R10" s="80">
        <v>0.435</v>
      </c>
      <c r="S10" s="15">
        <v>0</v>
      </c>
      <c r="T10" s="15">
        <v>0</v>
      </c>
      <c r="U10" s="15">
        <v>0</v>
      </c>
      <c r="V10" s="15">
        <v>0.435</v>
      </c>
      <c r="W10" s="19">
        <v>0</v>
      </c>
      <c r="X10" s="24">
        <f t="shared" si="12"/>
        <v>0.03457869634340222</v>
      </c>
      <c r="Y10" s="80">
        <v>3.6</v>
      </c>
      <c r="Z10" s="19">
        <v>0</v>
      </c>
      <c r="AA10" s="19">
        <v>0</v>
      </c>
      <c r="AB10" s="19">
        <v>0</v>
      </c>
      <c r="AC10" s="19">
        <v>3.6</v>
      </c>
      <c r="AD10" s="19">
        <v>0</v>
      </c>
      <c r="AE10" s="27">
        <f t="shared" si="14"/>
        <v>0.2861685214626391</v>
      </c>
      <c r="AF10" s="84">
        <v>1066.75</v>
      </c>
      <c r="AG10" s="84"/>
      <c r="AH10" s="84"/>
      <c r="AI10" s="84">
        <v>707</v>
      </c>
      <c r="AJ10" s="84">
        <v>359.75</v>
      </c>
      <c r="AK10" s="84"/>
      <c r="AL10" s="85">
        <f t="shared" si="16"/>
        <v>84.7972972972973</v>
      </c>
      <c r="AM10" s="63">
        <v>1209</v>
      </c>
      <c r="AN10" s="60">
        <v>0</v>
      </c>
      <c r="AO10" s="60">
        <v>0</v>
      </c>
      <c r="AP10" s="60">
        <v>0</v>
      </c>
      <c r="AQ10" s="60">
        <v>1209</v>
      </c>
      <c r="AR10" s="60">
        <v>0</v>
      </c>
      <c r="AS10" s="64"/>
      <c r="AT10" s="84">
        <v>3.4</v>
      </c>
      <c r="AU10" s="21">
        <v>0</v>
      </c>
      <c r="AV10" s="21">
        <v>0</v>
      </c>
      <c r="AW10" s="21">
        <v>0</v>
      </c>
      <c r="AX10" s="21">
        <v>3.4</v>
      </c>
      <c r="AY10" s="21">
        <v>0</v>
      </c>
      <c r="AZ10" s="85">
        <f t="shared" si="18"/>
        <v>0.2812241521918941</v>
      </c>
      <c r="BA10" s="84">
        <f t="shared" si="23"/>
        <v>1356.7</v>
      </c>
      <c r="BB10" s="19">
        <v>0</v>
      </c>
      <c r="BC10" s="19">
        <v>0</v>
      </c>
      <c r="BD10" s="15">
        <v>659.2</v>
      </c>
      <c r="BE10" s="15">
        <v>697.5</v>
      </c>
      <c r="BF10" s="19">
        <v>0</v>
      </c>
      <c r="BG10" s="70">
        <f t="shared" si="19"/>
        <v>112.21670802315964</v>
      </c>
      <c r="BH10" s="29">
        <f>BI10+BJ10+BK10+BL10+BM10</f>
        <v>1413</v>
      </c>
      <c r="BI10" s="15"/>
      <c r="BJ10" s="15"/>
      <c r="BK10" s="15"/>
      <c r="BL10" s="15">
        <v>1413</v>
      </c>
      <c r="BM10" s="15"/>
      <c r="BN10" s="70">
        <f aca="true" t="shared" si="24" ref="BN10:BN15">BO10+BP10+BQ10+BR10+BS10</f>
        <v>0.2</v>
      </c>
      <c r="BO10" s="15"/>
      <c r="BP10" s="15"/>
      <c r="BQ10" s="15"/>
      <c r="BR10" s="15">
        <v>0.2</v>
      </c>
      <c r="BS10" s="15"/>
      <c r="BT10" s="75">
        <f>BN10/BH10*100</f>
        <v>0.014154281670205238</v>
      </c>
      <c r="BU10" s="70">
        <f aca="true" t="shared" si="25" ref="BU10:BU15">BV10+BW10+BX10+BY10+BZ10</f>
        <v>1</v>
      </c>
      <c r="BV10" s="15"/>
      <c r="BW10" s="15"/>
      <c r="BX10" s="15"/>
      <c r="BY10" s="15">
        <v>1</v>
      </c>
      <c r="BZ10" s="15"/>
      <c r="CA10" s="75">
        <f>BU10/BH10*100</f>
        <v>0.07077140835102619</v>
      </c>
      <c r="CB10" s="29">
        <f aca="true" t="shared" si="26" ref="CB10:CB15">CC10+CD10+CE10+CF10+CG10</f>
        <v>740</v>
      </c>
      <c r="CC10" s="15"/>
      <c r="CD10" s="15"/>
      <c r="CE10" s="19">
        <v>739</v>
      </c>
      <c r="CF10" s="19">
        <v>1</v>
      </c>
      <c r="CG10" s="19">
        <v>0</v>
      </c>
      <c r="CH10" s="75">
        <f>(CB10/BH10*100)</f>
        <v>52.37084217975938</v>
      </c>
      <c r="CI10" s="29">
        <f aca="true" t="shared" si="27" ref="CI10:CI15">CJ10+CK10+CL10+CM10+CN10</f>
        <v>744</v>
      </c>
      <c r="CJ10" s="15"/>
      <c r="CK10" s="15"/>
      <c r="CL10" s="19">
        <v>739</v>
      </c>
      <c r="CM10" s="19">
        <v>5</v>
      </c>
      <c r="CN10" s="19">
        <v>0</v>
      </c>
      <c r="CO10" s="75">
        <f>CI10/BH10*100</f>
        <v>52.653927813163484</v>
      </c>
    </row>
    <row r="11" spans="2:93" s="55" customFormat="1" ht="27" customHeight="1">
      <c r="B11" s="19">
        <v>3</v>
      </c>
      <c r="C11" s="15" t="s">
        <v>67</v>
      </c>
      <c r="D11" s="24">
        <f t="shared" si="7"/>
        <v>2</v>
      </c>
      <c r="E11" s="19">
        <v>0.002</v>
      </c>
      <c r="F11" s="24">
        <f t="shared" si="8"/>
        <v>2.1</v>
      </c>
      <c r="G11" s="46">
        <v>0.0021</v>
      </c>
      <c r="H11" s="47">
        <v>4</v>
      </c>
      <c r="I11" s="32">
        <v>0.0021</v>
      </c>
      <c r="J11" s="33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24">
        <f t="shared" si="10"/>
        <v>0</v>
      </c>
      <c r="Q11" s="28"/>
      <c r="R11" s="30">
        <v>0</v>
      </c>
      <c r="S11" s="15">
        <v>0</v>
      </c>
      <c r="T11" s="15">
        <v>0</v>
      </c>
      <c r="U11" s="15">
        <v>0</v>
      </c>
      <c r="V11" s="19">
        <v>0</v>
      </c>
      <c r="W11" s="19">
        <v>0</v>
      </c>
      <c r="X11" s="24">
        <f t="shared" si="12"/>
        <v>0</v>
      </c>
      <c r="Y11" s="53">
        <v>0</v>
      </c>
      <c r="Z11" s="19">
        <v>0</v>
      </c>
      <c r="AA11" s="19">
        <v>0</v>
      </c>
      <c r="AB11" s="19">
        <v>0</v>
      </c>
      <c r="AC11" s="54">
        <v>0</v>
      </c>
      <c r="AD11" s="19">
        <v>0</v>
      </c>
      <c r="AE11" s="27">
        <f t="shared" si="14"/>
        <v>0</v>
      </c>
      <c r="AF11" s="21">
        <v>4</v>
      </c>
      <c r="AG11" s="21"/>
      <c r="AH11" s="21"/>
      <c r="AI11" s="21"/>
      <c r="AJ11" s="21">
        <v>4</v>
      </c>
      <c r="AK11" s="21"/>
      <c r="AL11" s="85">
        <f t="shared" si="16"/>
        <v>100</v>
      </c>
      <c r="AM11" s="63">
        <f>AN11+AO11+AP11+AQ11+AR11</f>
        <v>4</v>
      </c>
      <c r="AN11" s="60">
        <v>0</v>
      </c>
      <c r="AO11" s="60">
        <v>0</v>
      </c>
      <c r="AP11" s="60">
        <v>0</v>
      </c>
      <c r="AQ11" s="60">
        <v>4</v>
      </c>
      <c r="AR11" s="60">
        <v>0</v>
      </c>
      <c r="AS11" s="74"/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85">
        <f t="shared" si="18"/>
        <v>0</v>
      </c>
      <c r="BA11" s="84">
        <f t="shared" si="23"/>
        <v>4</v>
      </c>
      <c r="BB11" s="19">
        <v>0</v>
      </c>
      <c r="BC11" s="19">
        <v>0</v>
      </c>
      <c r="BD11" s="19">
        <v>0</v>
      </c>
      <c r="BE11" s="19">
        <v>4</v>
      </c>
      <c r="BF11" s="19">
        <v>0</v>
      </c>
      <c r="BG11" s="70">
        <f t="shared" si="19"/>
        <v>100</v>
      </c>
      <c r="BH11" s="29">
        <f>BI11+BJ11+BK11+BL11+BM11</f>
        <v>4</v>
      </c>
      <c r="BI11" s="19"/>
      <c r="BJ11" s="19"/>
      <c r="BK11" s="19"/>
      <c r="BL11" s="19">
        <v>4</v>
      </c>
      <c r="BM11" s="19"/>
      <c r="BN11" s="70">
        <f t="shared" si="24"/>
        <v>0</v>
      </c>
      <c r="BO11" s="19"/>
      <c r="BP11" s="19"/>
      <c r="BQ11" s="19"/>
      <c r="BR11" s="19"/>
      <c r="BS11" s="19"/>
      <c r="BT11" s="75">
        <f>BN11/BH11*100</f>
        <v>0</v>
      </c>
      <c r="BU11" s="70">
        <f t="shared" si="25"/>
        <v>0</v>
      </c>
      <c r="BV11" s="19"/>
      <c r="BW11" s="19"/>
      <c r="BX11" s="19"/>
      <c r="BY11" s="19"/>
      <c r="BZ11" s="19"/>
      <c r="CA11" s="75">
        <f>BU11/BH11*100</f>
        <v>0</v>
      </c>
      <c r="CB11" s="29">
        <f t="shared" si="26"/>
        <v>0</v>
      </c>
      <c r="CC11" s="19"/>
      <c r="CD11" s="19"/>
      <c r="CE11" s="19"/>
      <c r="CF11" s="19">
        <v>0</v>
      </c>
      <c r="CG11" s="19"/>
      <c r="CH11" s="75">
        <f>(CB11/BH11*100)</f>
        <v>0</v>
      </c>
      <c r="CI11" s="29">
        <f t="shared" si="27"/>
        <v>4</v>
      </c>
      <c r="CJ11" s="19"/>
      <c r="CK11" s="19"/>
      <c r="CL11" s="19"/>
      <c r="CM11" s="19">
        <v>4</v>
      </c>
      <c r="CN11" s="19"/>
      <c r="CO11" s="75">
        <f>CI11/BH11*100</f>
        <v>100</v>
      </c>
    </row>
    <row r="12" spans="2:93" s="16" customFormat="1" ht="39.75" customHeight="1">
      <c r="B12" s="19">
        <v>4</v>
      </c>
      <c r="C12" s="15" t="s">
        <v>46</v>
      </c>
      <c r="D12" s="24">
        <f t="shared" si="7"/>
        <v>305</v>
      </c>
      <c r="E12" s="19">
        <v>0.305</v>
      </c>
      <c r="F12" s="24">
        <f t="shared" si="8"/>
        <v>260</v>
      </c>
      <c r="G12" s="46">
        <v>0.26</v>
      </c>
      <c r="H12" s="47">
        <v>145</v>
      </c>
      <c r="I12" s="32">
        <v>0.26</v>
      </c>
      <c r="J12" s="33">
        <v>5</v>
      </c>
      <c r="K12" s="32">
        <v>0</v>
      </c>
      <c r="L12" s="32">
        <v>0</v>
      </c>
      <c r="M12" s="32">
        <v>5</v>
      </c>
      <c r="N12" s="32">
        <v>0</v>
      </c>
      <c r="O12" s="32">
        <v>0</v>
      </c>
      <c r="P12" s="24">
        <f t="shared" si="10"/>
        <v>3.4482758620689653</v>
      </c>
      <c r="Q12" s="28"/>
      <c r="R12" s="30">
        <v>5</v>
      </c>
      <c r="S12" s="15">
        <v>0</v>
      </c>
      <c r="T12" s="15">
        <v>0</v>
      </c>
      <c r="U12" s="15">
        <v>0</v>
      </c>
      <c r="V12" s="15">
        <v>0</v>
      </c>
      <c r="W12" s="19">
        <v>0</v>
      </c>
      <c r="X12" s="24">
        <f t="shared" si="12"/>
        <v>3.4482758620689653</v>
      </c>
      <c r="Y12" s="35">
        <v>80</v>
      </c>
      <c r="Z12" s="19">
        <v>0</v>
      </c>
      <c r="AA12" s="19">
        <v>0</v>
      </c>
      <c r="AB12" s="19">
        <v>0</v>
      </c>
      <c r="AC12" s="19">
        <v>80</v>
      </c>
      <c r="AD12" s="19">
        <v>0</v>
      </c>
      <c r="AE12" s="27">
        <f t="shared" si="14"/>
        <v>55.172413793103445</v>
      </c>
      <c r="AF12" s="21">
        <v>103</v>
      </c>
      <c r="AG12" s="21"/>
      <c r="AH12" s="21"/>
      <c r="AI12" s="21"/>
      <c r="AJ12" s="21">
        <v>103</v>
      </c>
      <c r="AK12" s="21"/>
      <c r="AL12" s="85">
        <f t="shared" si="16"/>
        <v>71.03448275862068</v>
      </c>
      <c r="AM12" s="63">
        <f>AN12+AO12+AP12+AQ12+AR12</f>
        <v>28</v>
      </c>
      <c r="AN12" s="60">
        <v>0</v>
      </c>
      <c r="AO12" s="60">
        <v>0</v>
      </c>
      <c r="AP12" s="60">
        <v>0</v>
      </c>
      <c r="AQ12" s="60">
        <v>28</v>
      </c>
      <c r="AR12" s="60">
        <v>0</v>
      </c>
      <c r="AS12" s="45"/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85">
        <f t="shared" si="18"/>
        <v>0</v>
      </c>
      <c r="BA12" s="84">
        <f>BB12+BC12+BD12+BE12+BF12</f>
        <v>24</v>
      </c>
      <c r="BB12" s="19">
        <v>0</v>
      </c>
      <c r="BC12" s="19">
        <v>0</v>
      </c>
      <c r="BD12" s="19">
        <v>0</v>
      </c>
      <c r="BE12" s="19">
        <v>24</v>
      </c>
      <c r="BF12" s="19">
        <v>0</v>
      </c>
      <c r="BG12" s="70">
        <f t="shared" si="19"/>
        <v>85.71428571428571</v>
      </c>
      <c r="BH12" s="29">
        <f>BI12+BJ12+BK12+BL12+BM12</f>
        <v>109</v>
      </c>
      <c r="BI12" s="19"/>
      <c r="BJ12" s="19"/>
      <c r="BK12" s="19"/>
      <c r="BL12" s="19">
        <v>109</v>
      </c>
      <c r="BM12" s="19"/>
      <c r="BN12" s="70">
        <f t="shared" si="24"/>
        <v>0</v>
      </c>
      <c r="BO12" s="19"/>
      <c r="BP12" s="19"/>
      <c r="BQ12" s="19"/>
      <c r="BR12" s="19"/>
      <c r="BS12" s="19"/>
      <c r="BT12" s="75">
        <f>BN12/BH12*100</f>
        <v>0</v>
      </c>
      <c r="BU12" s="70">
        <f t="shared" si="25"/>
        <v>8</v>
      </c>
      <c r="BV12" s="19"/>
      <c r="BW12" s="19"/>
      <c r="BX12" s="19"/>
      <c r="BY12" s="19">
        <v>8</v>
      </c>
      <c r="BZ12" s="19"/>
      <c r="CA12" s="75">
        <f>BU12/BH12*100</f>
        <v>7.339449541284404</v>
      </c>
      <c r="CB12" s="29">
        <f t="shared" si="26"/>
        <v>14</v>
      </c>
      <c r="CC12" s="19"/>
      <c r="CD12" s="19"/>
      <c r="CE12" s="19"/>
      <c r="CF12" s="19">
        <v>14</v>
      </c>
      <c r="CG12" s="19"/>
      <c r="CH12" s="75">
        <f>(CB12/BH12*100)</f>
        <v>12.844036697247708</v>
      </c>
      <c r="CI12" s="29">
        <f t="shared" si="27"/>
        <v>109</v>
      </c>
      <c r="CJ12" s="19"/>
      <c r="CK12" s="19"/>
      <c r="CL12" s="19"/>
      <c r="CM12" s="19">
        <v>109</v>
      </c>
      <c r="CN12" s="19"/>
      <c r="CO12" s="75">
        <f>CI12/BH12*100</f>
        <v>100</v>
      </c>
    </row>
    <row r="13" spans="2:93" s="16" customFormat="1" ht="123.75" customHeight="1">
      <c r="B13" s="19">
        <v>5</v>
      </c>
      <c r="C13" s="15" t="s">
        <v>76</v>
      </c>
      <c r="D13" s="24">
        <f t="shared" si="7"/>
        <v>1</v>
      </c>
      <c r="E13" s="19">
        <v>0.001</v>
      </c>
      <c r="F13" s="24">
        <f t="shared" si="8"/>
        <v>0.8</v>
      </c>
      <c r="G13" s="49">
        <v>0.0008</v>
      </c>
      <c r="H13" s="47">
        <v>35</v>
      </c>
      <c r="I13" s="51">
        <f>K13+L13+M13+N13+O13</f>
        <v>0</v>
      </c>
      <c r="J13" s="33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24">
        <f t="shared" si="10"/>
        <v>0</v>
      </c>
      <c r="Q13" s="28"/>
      <c r="R13" s="56">
        <v>0.523</v>
      </c>
      <c r="S13" s="15">
        <v>0</v>
      </c>
      <c r="T13" s="15">
        <v>0</v>
      </c>
      <c r="U13" s="15">
        <v>0</v>
      </c>
      <c r="V13" s="19">
        <v>0.523</v>
      </c>
      <c r="W13" s="19">
        <v>0</v>
      </c>
      <c r="X13" s="24">
        <f t="shared" si="12"/>
        <v>1.4942857142857142</v>
      </c>
      <c r="Y13" s="57">
        <v>0.8</v>
      </c>
      <c r="Z13" s="19">
        <v>0</v>
      </c>
      <c r="AA13" s="19">
        <v>0</v>
      </c>
      <c r="AB13" s="19">
        <v>0</v>
      </c>
      <c r="AC13" s="19">
        <v>0.8</v>
      </c>
      <c r="AD13" s="19">
        <v>0</v>
      </c>
      <c r="AE13" s="27">
        <f t="shared" si="14"/>
        <v>2.2857142857142856</v>
      </c>
      <c r="AF13" s="21">
        <v>1</v>
      </c>
      <c r="AG13" s="21">
        <v>0</v>
      </c>
      <c r="AH13" s="21">
        <v>0</v>
      </c>
      <c r="AI13" s="21">
        <v>0</v>
      </c>
      <c r="AJ13" s="21">
        <v>1</v>
      </c>
      <c r="AK13" s="21">
        <v>0</v>
      </c>
      <c r="AL13" s="85">
        <f t="shared" si="16"/>
        <v>2.857142857142857</v>
      </c>
      <c r="AM13" s="63">
        <f>AN13+AO13+AP13+AQ13+AR13</f>
        <v>51</v>
      </c>
      <c r="AN13" s="60">
        <v>0</v>
      </c>
      <c r="AO13" s="60">
        <v>0</v>
      </c>
      <c r="AP13" s="60">
        <v>0</v>
      </c>
      <c r="AQ13" s="60">
        <v>51</v>
      </c>
      <c r="AR13" s="60">
        <v>0</v>
      </c>
      <c r="AS13" s="45"/>
      <c r="AT13" s="21">
        <v>0.2</v>
      </c>
      <c r="AU13" s="21">
        <v>0</v>
      </c>
      <c r="AV13" s="21">
        <v>0</v>
      </c>
      <c r="AW13" s="21">
        <v>0</v>
      </c>
      <c r="AX13" s="74">
        <v>0.2</v>
      </c>
      <c r="AY13" s="21">
        <v>0</v>
      </c>
      <c r="AZ13" s="85">
        <f t="shared" si="18"/>
        <v>0.39215686274509803</v>
      </c>
      <c r="BA13" s="84">
        <f t="shared" si="23"/>
        <v>51</v>
      </c>
      <c r="BB13" s="19">
        <v>0</v>
      </c>
      <c r="BC13" s="19">
        <v>0</v>
      </c>
      <c r="BD13" s="19">
        <v>0</v>
      </c>
      <c r="BE13" s="54">
        <v>51</v>
      </c>
      <c r="BF13" s="19">
        <v>0</v>
      </c>
      <c r="BG13" s="70">
        <f t="shared" si="19"/>
        <v>100</v>
      </c>
      <c r="BH13" s="29">
        <f>BI13+BJ13+BK13+BL13+BM13</f>
        <v>1</v>
      </c>
      <c r="BI13" s="19"/>
      <c r="BJ13" s="19"/>
      <c r="BK13" s="19"/>
      <c r="BL13" s="19">
        <v>1</v>
      </c>
      <c r="BM13" s="19"/>
      <c r="BN13" s="70">
        <f t="shared" si="24"/>
        <v>0.3</v>
      </c>
      <c r="BO13" s="19"/>
      <c r="BP13" s="19"/>
      <c r="BQ13" s="19"/>
      <c r="BR13" s="19">
        <v>0.3</v>
      </c>
      <c r="BS13" s="19"/>
      <c r="BT13" s="75">
        <f>BN13/BH13*100</f>
        <v>30</v>
      </c>
      <c r="BU13" s="70">
        <f t="shared" si="25"/>
        <v>0.6</v>
      </c>
      <c r="BV13" s="19"/>
      <c r="BW13" s="19"/>
      <c r="BX13" s="19"/>
      <c r="BY13" s="19">
        <v>0.6</v>
      </c>
      <c r="BZ13" s="19"/>
      <c r="CA13" s="75">
        <f>BU13/BH13*100</f>
        <v>60</v>
      </c>
      <c r="CB13" s="29">
        <f t="shared" si="26"/>
        <v>0.8</v>
      </c>
      <c r="CC13" s="19"/>
      <c r="CD13" s="19"/>
      <c r="CE13" s="19"/>
      <c r="CF13" s="19">
        <v>0.8</v>
      </c>
      <c r="CG13" s="19"/>
      <c r="CH13" s="75">
        <f>(CB13/BH13*100)</f>
        <v>80</v>
      </c>
      <c r="CI13" s="29">
        <f t="shared" si="27"/>
        <v>1</v>
      </c>
      <c r="CJ13" s="19"/>
      <c r="CK13" s="19"/>
      <c r="CL13" s="19"/>
      <c r="CM13" s="19">
        <v>1</v>
      </c>
      <c r="CN13" s="19"/>
      <c r="CO13" s="75">
        <f>CI13/BH13*100</f>
        <v>100</v>
      </c>
    </row>
    <row r="14" spans="2:93" s="16" customFormat="1" ht="149.25" customHeight="1">
      <c r="B14" s="19">
        <v>6</v>
      </c>
      <c r="C14" s="15" t="s">
        <v>77</v>
      </c>
      <c r="D14" s="24">
        <f t="shared" si="7"/>
        <v>10371.4</v>
      </c>
      <c r="E14" s="19">
        <f>0.66+9.7114</f>
        <v>10.3714</v>
      </c>
      <c r="F14" s="24">
        <f t="shared" si="8"/>
        <v>10179.5</v>
      </c>
      <c r="G14" s="46">
        <v>10.179499999999999</v>
      </c>
      <c r="H14" s="47">
        <f>535+9830</f>
        <v>10365</v>
      </c>
      <c r="I14" s="32">
        <f>K14+L14+M14+N14+O14</f>
        <v>63.66</v>
      </c>
      <c r="J14" s="33">
        <v>63.66</v>
      </c>
      <c r="K14" s="32">
        <v>0</v>
      </c>
      <c r="L14" s="32">
        <v>0</v>
      </c>
      <c r="M14" s="32">
        <v>0</v>
      </c>
      <c r="N14" s="32">
        <v>63.66</v>
      </c>
      <c r="O14" s="32">
        <v>0</v>
      </c>
      <c r="P14" s="24">
        <f t="shared" si="10"/>
        <v>0.6141823444283646</v>
      </c>
      <c r="Q14" s="58"/>
      <c r="R14" s="59">
        <v>167.96</v>
      </c>
      <c r="S14" s="15">
        <v>0</v>
      </c>
      <c r="T14" s="15">
        <v>0</v>
      </c>
      <c r="U14" s="15">
        <v>0</v>
      </c>
      <c r="V14" s="19">
        <v>167.96</v>
      </c>
      <c r="W14" s="19">
        <v>0</v>
      </c>
      <c r="X14" s="24">
        <f t="shared" si="12"/>
        <v>1.6204534491075735</v>
      </c>
      <c r="Y14" s="35">
        <f>276.76+9830</f>
        <v>10106.76</v>
      </c>
      <c r="Z14" s="19">
        <v>0</v>
      </c>
      <c r="AA14" s="19">
        <v>0</v>
      </c>
      <c r="AB14" s="19">
        <v>0</v>
      </c>
      <c r="AC14" s="19">
        <f>276.76+9830</f>
        <v>10106.76</v>
      </c>
      <c r="AD14" s="19">
        <v>0</v>
      </c>
      <c r="AE14" s="27">
        <f t="shared" si="14"/>
        <v>97.50853835021708</v>
      </c>
      <c r="AF14" s="21">
        <v>10163.16</v>
      </c>
      <c r="AG14" s="21"/>
      <c r="AH14" s="21"/>
      <c r="AI14" s="21"/>
      <c r="AJ14" s="60">
        <v>10163.16</v>
      </c>
      <c r="AK14" s="21"/>
      <c r="AL14" s="85">
        <f t="shared" si="16"/>
        <v>98.05267727930536</v>
      </c>
      <c r="AM14" s="63">
        <f>690.5+11630.2</f>
        <v>12320.7</v>
      </c>
      <c r="AN14" s="60">
        <v>0</v>
      </c>
      <c r="AO14" s="60">
        <v>0</v>
      </c>
      <c r="AP14" s="60">
        <v>0</v>
      </c>
      <c r="AQ14" s="60">
        <v>690.5</v>
      </c>
      <c r="AR14" s="60">
        <v>0</v>
      </c>
      <c r="AS14" s="45"/>
      <c r="AT14" s="21">
        <v>55.1</v>
      </c>
      <c r="AU14" s="21">
        <v>0</v>
      </c>
      <c r="AV14" s="21">
        <v>0</v>
      </c>
      <c r="AW14" s="21">
        <v>0</v>
      </c>
      <c r="AX14" s="45">
        <v>55.1</v>
      </c>
      <c r="AY14" s="21">
        <v>0</v>
      </c>
      <c r="AZ14" s="85">
        <f t="shared" si="18"/>
        <v>0.44721484980561166</v>
      </c>
      <c r="BA14" s="84">
        <f t="shared" si="23"/>
        <v>12120.7</v>
      </c>
      <c r="BB14" s="19">
        <v>0</v>
      </c>
      <c r="BC14" s="19">
        <v>0</v>
      </c>
      <c r="BD14" s="19">
        <v>0</v>
      </c>
      <c r="BE14" s="19">
        <f>455.1+35.4+11630.2</f>
        <v>12120.7</v>
      </c>
      <c r="BF14" s="19">
        <v>0</v>
      </c>
      <c r="BG14" s="70">
        <f t="shared" si="19"/>
        <v>98.37671560869107</v>
      </c>
      <c r="BH14" s="29">
        <f>BI14+BJ14+BK14+BL14+BM14+14544.2</f>
        <v>15867.2</v>
      </c>
      <c r="BI14" s="19"/>
      <c r="BJ14" s="19"/>
      <c r="BK14" s="19"/>
      <c r="BL14" s="19">
        <f>3303-1980</f>
        <v>1323</v>
      </c>
      <c r="BM14" s="19"/>
      <c r="BN14" s="70">
        <f t="shared" si="24"/>
        <v>474</v>
      </c>
      <c r="BO14" s="19"/>
      <c r="BP14" s="19"/>
      <c r="BQ14" s="19"/>
      <c r="BR14" s="19">
        <v>474</v>
      </c>
      <c r="BS14" s="19"/>
      <c r="BT14" s="75">
        <f>BN14/BH14*100</f>
        <v>2.9872945447211854</v>
      </c>
      <c r="BU14" s="70">
        <f t="shared" si="25"/>
        <v>573</v>
      </c>
      <c r="BV14" s="19"/>
      <c r="BW14" s="19"/>
      <c r="BX14" s="19"/>
      <c r="BY14" s="19">
        <v>573</v>
      </c>
      <c r="BZ14" s="19"/>
      <c r="CA14" s="75">
        <f>BU14/BH14*100</f>
        <v>3.6112231521629528</v>
      </c>
      <c r="CB14" s="29">
        <f t="shared" si="26"/>
        <v>789</v>
      </c>
      <c r="CC14" s="19"/>
      <c r="CD14" s="19"/>
      <c r="CE14" s="19"/>
      <c r="CF14" s="19">
        <v>789</v>
      </c>
      <c r="CG14" s="19"/>
      <c r="CH14" s="75">
        <f>(CB14/BH14*100)</f>
        <v>4.972521932035898</v>
      </c>
      <c r="CI14" s="29">
        <f t="shared" si="27"/>
        <v>15515.2</v>
      </c>
      <c r="CJ14" s="19"/>
      <c r="CK14" s="19"/>
      <c r="CL14" s="19"/>
      <c r="CM14" s="19">
        <f>14544.2+971</f>
        <v>15515.2</v>
      </c>
      <c r="CN14" s="19"/>
      <c r="CO14" s="75">
        <f>CI14/BH14*100</f>
        <v>97.78158717354039</v>
      </c>
    </row>
    <row r="15" spans="2:93" s="62" customFormat="1" ht="46.5" customHeight="1">
      <c r="B15" s="36">
        <v>7</v>
      </c>
      <c r="C15" s="84" t="s">
        <v>5</v>
      </c>
      <c r="D15" s="24">
        <f t="shared" si="7"/>
        <v>678</v>
      </c>
      <c r="E15" s="21">
        <v>0.678</v>
      </c>
      <c r="F15" s="24">
        <f t="shared" si="8"/>
        <v>637</v>
      </c>
      <c r="G15" s="37">
        <v>0.637</v>
      </c>
      <c r="H15" s="38">
        <v>140</v>
      </c>
      <c r="I15" s="39">
        <v>0.637</v>
      </c>
      <c r="J15" s="33">
        <v>35.1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24">
        <f t="shared" si="10"/>
        <v>25.071428571428573</v>
      </c>
      <c r="Q15" s="34"/>
      <c r="R15" s="30">
        <v>43.3</v>
      </c>
      <c r="S15" s="15">
        <v>0</v>
      </c>
      <c r="T15" s="15">
        <v>0</v>
      </c>
      <c r="U15" s="15">
        <v>0</v>
      </c>
      <c r="V15" s="21">
        <v>43.3</v>
      </c>
      <c r="W15" s="19">
        <v>0</v>
      </c>
      <c r="X15" s="24">
        <f t="shared" si="12"/>
        <v>30.928571428571427</v>
      </c>
      <c r="Y15" s="35">
        <v>88.4</v>
      </c>
      <c r="Z15" s="19">
        <v>0</v>
      </c>
      <c r="AA15" s="19">
        <v>0</v>
      </c>
      <c r="AB15" s="19">
        <v>0</v>
      </c>
      <c r="AC15" s="21">
        <v>88.4</v>
      </c>
      <c r="AD15" s="19">
        <v>0</v>
      </c>
      <c r="AE15" s="27">
        <f t="shared" si="14"/>
        <v>63.142857142857146</v>
      </c>
      <c r="AF15" s="21">
        <v>89.9</v>
      </c>
      <c r="AG15" s="21"/>
      <c r="AH15" s="21"/>
      <c r="AI15" s="21"/>
      <c r="AJ15" s="21">
        <v>89.9</v>
      </c>
      <c r="AK15" s="21"/>
      <c r="AL15" s="85">
        <f t="shared" si="16"/>
        <v>64.21428571428572</v>
      </c>
      <c r="AM15" s="63">
        <v>171</v>
      </c>
      <c r="AN15" s="60">
        <v>0</v>
      </c>
      <c r="AO15" s="60">
        <v>0</v>
      </c>
      <c r="AP15" s="60">
        <v>0</v>
      </c>
      <c r="AQ15" s="60">
        <v>171</v>
      </c>
      <c r="AR15" s="60">
        <v>0</v>
      </c>
      <c r="AS15" s="61"/>
      <c r="AT15" s="21">
        <v>6</v>
      </c>
      <c r="AU15" s="21">
        <v>0</v>
      </c>
      <c r="AV15" s="21">
        <v>0</v>
      </c>
      <c r="AW15" s="21">
        <v>0</v>
      </c>
      <c r="AX15" s="21">
        <v>6</v>
      </c>
      <c r="AY15" s="21">
        <v>0</v>
      </c>
      <c r="AZ15" s="85">
        <f t="shared" si="18"/>
        <v>3.508771929824561</v>
      </c>
      <c r="BA15" s="84">
        <f t="shared" si="23"/>
        <v>28.2</v>
      </c>
      <c r="BB15" s="19">
        <v>0</v>
      </c>
      <c r="BC15" s="19">
        <v>0</v>
      </c>
      <c r="BD15" s="19">
        <v>0</v>
      </c>
      <c r="BE15" s="21">
        <v>28.2</v>
      </c>
      <c r="BF15" s="19">
        <v>0</v>
      </c>
      <c r="BG15" s="70">
        <f t="shared" si="19"/>
        <v>16.49122807017544</v>
      </c>
      <c r="BH15" s="29">
        <f>BI15+BJ15+BK15+BL15+BM15</f>
        <v>50</v>
      </c>
      <c r="BI15" s="21"/>
      <c r="BJ15" s="21"/>
      <c r="BK15" s="21"/>
      <c r="BL15" s="21">
        <v>50</v>
      </c>
      <c r="BM15" s="21"/>
      <c r="BN15" s="70">
        <f t="shared" si="24"/>
        <v>4</v>
      </c>
      <c r="BO15" s="21"/>
      <c r="BP15" s="21"/>
      <c r="BQ15" s="21"/>
      <c r="BR15" s="21">
        <v>4</v>
      </c>
      <c r="BS15" s="21"/>
      <c r="BT15" s="75">
        <f>BN15/BH15*100</f>
        <v>8</v>
      </c>
      <c r="BU15" s="70">
        <f t="shared" si="25"/>
        <v>4</v>
      </c>
      <c r="BV15" s="21"/>
      <c r="BW15" s="21"/>
      <c r="BX15" s="21"/>
      <c r="BY15" s="21">
        <v>4</v>
      </c>
      <c r="BZ15" s="21"/>
      <c r="CA15" s="75">
        <f>BU15/BH15*100</f>
        <v>8</v>
      </c>
      <c r="CB15" s="29">
        <f t="shared" si="26"/>
        <v>4</v>
      </c>
      <c r="CC15" s="21"/>
      <c r="CD15" s="21"/>
      <c r="CE15" s="21"/>
      <c r="CF15" s="21">
        <v>4</v>
      </c>
      <c r="CG15" s="21"/>
      <c r="CH15" s="75">
        <f>(CB15/BH15*100)</f>
        <v>8</v>
      </c>
      <c r="CI15" s="29">
        <f t="shared" si="27"/>
        <v>10.5</v>
      </c>
      <c r="CJ15" s="21"/>
      <c r="CK15" s="21"/>
      <c r="CL15" s="21"/>
      <c r="CM15" s="21">
        <v>10.5</v>
      </c>
      <c r="CN15" s="21"/>
      <c r="CO15" s="75">
        <f>CI15/BH15*100</f>
        <v>21</v>
      </c>
    </row>
    <row r="16" spans="2:93" s="16" customFormat="1" ht="75.75" customHeight="1">
      <c r="B16" s="88" t="s">
        <v>0</v>
      </c>
      <c r="C16" s="88" t="s">
        <v>1</v>
      </c>
      <c r="D16" s="88" t="s">
        <v>44</v>
      </c>
      <c r="E16" s="23"/>
      <c r="F16" s="88" t="s">
        <v>21</v>
      </c>
      <c r="G16" s="23"/>
      <c r="H16" s="88" t="s">
        <v>39</v>
      </c>
      <c r="I16" s="40" t="s">
        <v>20</v>
      </c>
      <c r="J16" s="90" t="s">
        <v>40</v>
      </c>
      <c r="K16" s="92" t="s">
        <v>38</v>
      </c>
      <c r="L16" s="93"/>
      <c r="M16" s="93"/>
      <c r="N16" s="93"/>
      <c r="O16" s="94"/>
      <c r="P16" s="95" t="s">
        <v>15</v>
      </c>
      <c r="Q16" s="41"/>
      <c r="R16" s="90" t="s">
        <v>41</v>
      </c>
      <c r="S16" s="92" t="s">
        <v>38</v>
      </c>
      <c r="T16" s="93"/>
      <c r="U16" s="93"/>
      <c r="V16" s="93"/>
      <c r="W16" s="94"/>
      <c r="X16" s="95" t="s">
        <v>15</v>
      </c>
      <c r="Y16" s="90" t="s">
        <v>43</v>
      </c>
      <c r="Z16" s="92" t="s">
        <v>38</v>
      </c>
      <c r="AA16" s="93"/>
      <c r="AB16" s="93"/>
      <c r="AC16" s="93"/>
      <c r="AD16" s="94"/>
      <c r="AE16" s="95" t="s">
        <v>15</v>
      </c>
      <c r="AF16" s="97" t="s">
        <v>47</v>
      </c>
      <c r="AG16" s="99" t="s">
        <v>38</v>
      </c>
      <c r="AH16" s="100"/>
      <c r="AI16" s="100"/>
      <c r="AJ16" s="100"/>
      <c r="AK16" s="101"/>
      <c r="AL16" s="102" t="s">
        <v>15</v>
      </c>
      <c r="AM16" s="97" t="s">
        <v>53</v>
      </c>
      <c r="AN16" s="99" t="s">
        <v>38</v>
      </c>
      <c r="AO16" s="100"/>
      <c r="AP16" s="100"/>
      <c r="AQ16" s="100"/>
      <c r="AR16" s="101"/>
      <c r="AS16" s="45"/>
      <c r="AT16" s="97" t="s">
        <v>55</v>
      </c>
      <c r="AU16" s="99" t="s">
        <v>38</v>
      </c>
      <c r="AV16" s="100"/>
      <c r="AW16" s="100"/>
      <c r="AX16" s="100"/>
      <c r="AY16" s="101"/>
      <c r="AZ16" s="97" t="s">
        <v>56</v>
      </c>
      <c r="BA16" s="97" t="s">
        <v>59</v>
      </c>
      <c r="BB16" s="92" t="s">
        <v>38</v>
      </c>
      <c r="BC16" s="93"/>
      <c r="BD16" s="93"/>
      <c r="BE16" s="93"/>
      <c r="BF16" s="94"/>
      <c r="BG16" s="104" t="s">
        <v>60</v>
      </c>
      <c r="BH16" s="105" t="s">
        <v>61</v>
      </c>
      <c r="BI16" s="104" t="s">
        <v>38</v>
      </c>
      <c r="BJ16" s="104"/>
      <c r="BK16" s="104"/>
      <c r="BL16" s="104"/>
      <c r="BM16" s="104"/>
      <c r="BN16" s="105" t="s">
        <v>61</v>
      </c>
      <c r="BO16" s="104" t="s">
        <v>38</v>
      </c>
      <c r="BP16" s="104"/>
      <c r="BQ16" s="104"/>
      <c r="BR16" s="104"/>
      <c r="BS16" s="104"/>
      <c r="BT16" s="104" t="s">
        <v>65</v>
      </c>
      <c r="BU16" s="105" t="s">
        <v>68</v>
      </c>
      <c r="BV16" s="104" t="s">
        <v>38</v>
      </c>
      <c r="BW16" s="104"/>
      <c r="BX16" s="104"/>
      <c r="BY16" s="104"/>
      <c r="BZ16" s="104"/>
      <c r="CA16" s="105" t="s">
        <v>69</v>
      </c>
      <c r="CB16" s="105" t="s">
        <v>70</v>
      </c>
      <c r="CC16" s="104" t="s">
        <v>38</v>
      </c>
      <c r="CD16" s="104"/>
      <c r="CE16" s="104"/>
      <c r="CF16" s="104"/>
      <c r="CG16" s="104"/>
      <c r="CH16" s="105" t="s">
        <v>71</v>
      </c>
      <c r="CI16" s="105" t="s">
        <v>73</v>
      </c>
      <c r="CJ16" s="104" t="s">
        <v>38</v>
      </c>
      <c r="CK16" s="104"/>
      <c r="CL16" s="104"/>
      <c r="CM16" s="104"/>
      <c r="CN16" s="104"/>
      <c r="CO16" s="105" t="s">
        <v>78</v>
      </c>
    </row>
    <row r="17" spans="2:93" s="16" customFormat="1" ht="116.25" customHeight="1">
      <c r="B17" s="89"/>
      <c r="C17" s="89"/>
      <c r="D17" s="89"/>
      <c r="E17" s="42"/>
      <c r="F17" s="89"/>
      <c r="G17" s="4"/>
      <c r="H17" s="89"/>
      <c r="I17" s="25" t="s">
        <v>16</v>
      </c>
      <c r="J17" s="91"/>
      <c r="K17" s="26" t="s">
        <v>11</v>
      </c>
      <c r="L17" s="15" t="s">
        <v>12</v>
      </c>
      <c r="M17" s="15" t="s">
        <v>13</v>
      </c>
      <c r="N17" s="15" t="s">
        <v>14</v>
      </c>
      <c r="O17" s="15" t="s">
        <v>19</v>
      </c>
      <c r="P17" s="96"/>
      <c r="Q17" s="41"/>
      <c r="R17" s="91"/>
      <c r="S17" s="23" t="s">
        <v>11</v>
      </c>
      <c r="T17" s="23" t="s">
        <v>12</v>
      </c>
      <c r="U17" s="23" t="s">
        <v>13</v>
      </c>
      <c r="V17" s="23" t="s">
        <v>14</v>
      </c>
      <c r="W17" s="23" t="s">
        <v>42</v>
      </c>
      <c r="X17" s="96"/>
      <c r="Y17" s="91"/>
      <c r="Z17" s="23" t="s">
        <v>11</v>
      </c>
      <c r="AA17" s="23" t="s">
        <v>12</v>
      </c>
      <c r="AB17" s="23" t="s">
        <v>13</v>
      </c>
      <c r="AC17" s="23" t="s">
        <v>14</v>
      </c>
      <c r="AD17" s="23" t="s">
        <v>42</v>
      </c>
      <c r="AE17" s="96"/>
      <c r="AF17" s="98"/>
      <c r="AG17" s="84" t="s">
        <v>11</v>
      </c>
      <c r="AH17" s="84" t="s">
        <v>12</v>
      </c>
      <c r="AI17" s="84" t="s">
        <v>13</v>
      </c>
      <c r="AJ17" s="84" t="s">
        <v>14</v>
      </c>
      <c r="AK17" s="84" t="s">
        <v>45</v>
      </c>
      <c r="AL17" s="103"/>
      <c r="AM17" s="98"/>
      <c r="AN17" s="84" t="s">
        <v>11</v>
      </c>
      <c r="AO17" s="84" t="s">
        <v>12</v>
      </c>
      <c r="AP17" s="84" t="s">
        <v>13</v>
      </c>
      <c r="AQ17" s="84" t="s">
        <v>14</v>
      </c>
      <c r="AR17" s="84" t="s">
        <v>54</v>
      </c>
      <c r="AS17" s="45"/>
      <c r="AT17" s="98"/>
      <c r="AU17" s="84" t="s">
        <v>11</v>
      </c>
      <c r="AV17" s="84" t="s">
        <v>12</v>
      </c>
      <c r="AW17" s="84" t="s">
        <v>13</v>
      </c>
      <c r="AX17" s="84" t="s">
        <v>14</v>
      </c>
      <c r="AY17" s="84" t="s">
        <v>54</v>
      </c>
      <c r="AZ17" s="98"/>
      <c r="BA17" s="98"/>
      <c r="BB17" s="15" t="s">
        <v>11</v>
      </c>
      <c r="BC17" s="15" t="s">
        <v>12</v>
      </c>
      <c r="BD17" s="15" t="s">
        <v>13</v>
      </c>
      <c r="BE17" s="15" t="s">
        <v>14</v>
      </c>
      <c r="BF17" s="15" t="s">
        <v>54</v>
      </c>
      <c r="BG17" s="104"/>
      <c r="BH17" s="105"/>
      <c r="BI17" s="15" t="s">
        <v>11</v>
      </c>
      <c r="BJ17" s="15" t="s">
        <v>12</v>
      </c>
      <c r="BK17" s="15" t="s">
        <v>13</v>
      </c>
      <c r="BL17" s="15" t="s">
        <v>14</v>
      </c>
      <c r="BM17" s="15" t="s">
        <v>54</v>
      </c>
      <c r="BN17" s="105"/>
      <c r="BO17" s="15" t="s">
        <v>11</v>
      </c>
      <c r="BP17" s="15" t="s">
        <v>12</v>
      </c>
      <c r="BQ17" s="15" t="s">
        <v>13</v>
      </c>
      <c r="BR17" s="15" t="s">
        <v>14</v>
      </c>
      <c r="BS17" s="15" t="s">
        <v>54</v>
      </c>
      <c r="BT17" s="104"/>
      <c r="BU17" s="105"/>
      <c r="BV17" s="15" t="s">
        <v>11</v>
      </c>
      <c r="BW17" s="15" t="s">
        <v>12</v>
      </c>
      <c r="BX17" s="15" t="s">
        <v>13</v>
      </c>
      <c r="BY17" s="15" t="s">
        <v>14</v>
      </c>
      <c r="BZ17" s="15" t="s">
        <v>54</v>
      </c>
      <c r="CA17" s="105"/>
      <c r="CB17" s="105"/>
      <c r="CC17" s="15" t="s">
        <v>11</v>
      </c>
      <c r="CD17" s="15" t="s">
        <v>12</v>
      </c>
      <c r="CE17" s="15" t="s">
        <v>13</v>
      </c>
      <c r="CF17" s="15" t="s">
        <v>14</v>
      </c>
      <c r="CG17" s="15" t="s">
        <v>54</v>
      </c>
      <c r="CH17" s="105"/>
      <c r="CI17" s="105"/>
      <c r="CJ17" s="15" t="s">
        <v>11</v>
      </c>
      <c r="CK17" s="15" t="s">
        <v>12</v>
      </c>
      <c r="CL17" s="15" t="s">
        <v>13</v>
      </c>
      <c r="CM17" s="15" t="s">
        <v>14</v>
      </c>
      <c r="CN17" s="15" t="s">
        <v>54</v>
      </c>
      <c r="CO17" s="105"/>
    </row>
    <row r="18" spans="2:93" s="31" customFormat="1" ht="41.25" customHeight="1">
      <c r="B18" s="106" t="s">
        <v>6</v>
      </c>
      <c r="C18" s="106"/>
      <c r="D18" s="29">
        <f t="shared" si="7"/>
        <v>140.79999999999998</v>
      </c>
      <c r="E18" s="22">
        <f>SUM(E19:E31)</f>
        <v>0.14079999999999998</v>
      </c>
      <c r="F18" s="29">
        <f t="shared" si="8"/>
        <v>136.2</v>
      </c>
      <c r="G18" s="22">
        <v>0.1362</v>
      </c>
      <c r="H18" s="22">
        <f aca="true" t="shared" si="28" ref="H18:O18">SUM(H19:H31)</f>
        <v>162.5</v>
      </c>
      <c r="I18" s="22">
        <f t="shared" si="28"/>
        <v>0.12619999999999998</v>
      </c>
      <c r="J18" s="22">
        <f t="shared" si="28"/>
        <v>0</v>
      </c>
      <c r="K18" s="22">
        <f t="shared" si="28"/>
        <v>0</v>
      </c>
      <c r="L18" s="22">
        <f t="shared" si="28"/>
        <v>0</v>
      </c>
      <c r="M18" s="22">
        <f t="shared" si="28"/>
        <v>0</v>
      </c>
      <c r="N18" s="22">
        <f t="shared" si="28"/>
        <v>0</v>
      </c>
      <c r="O18" s="22">
        <f t="shared" si="28"/>
        <v>0</v>
      </c>
      <c r="P18" s="29">
        <f t="shared" si="10"/>
        <v>0</v>
      </c>
      <c r="Q18" s="81"/>
      <c r="R18" s="22">
        <f aca="true" t="shared" si="29" ref="R18:BS18">SUM(R19:R31)</f>
        <v>12.55</v>
      </c>
      <c r="S18" s="22">
        <f t="shared" si="29"/>
        <v>0</v>
      </c>
      <c r="T18" s="22">
        <f t="shared" si="29"/>
        <v>0</v>
      </c>
      <c r="U18" s="22">
        <f t="shared" si="29"/>
        <v>12.55</v>
      </c>
      <c r="V18" s="22">
        <f t="shared" si="29"/>
        <v>0</v>
      </c>
      <c r="W18" s="22">
        <f t="shared" si="29"/>
        <v>0</v>
      </c>
      <c r="X18" s="29">
        <f t="shared" si="12"/>
        <v>7.723076923076924</v>
      </c>
      <c r="Y18" s="22">
        <f t="shared" si="29"/>
        <v>52.4</v>
      </c>
      <c r="Z18" s="22">
        <f t="shared" si="29"/>
        <v>0</v>
      </c>
      <c r="AA18" s="22">
        <f t="shared" si="29"/>
        <v>0</v>
      </c>
      <c r="AB18" s="22">
        <f t="shared" si="29"/>
        <v>52.4</v>
      </c>
      <c r="AC18" s="22">
        <f t="shared" si="29"/>
        <v>0</v>
      </c>
      <c r="AD18" s="22">
        <f t="shared" si="29"/>
        <v>0</v>
      </c>
      <c r="AE18" s="17">
        <f t="shared" si="14"/>
        <v>32.246153846153845</v>
      </c>
      <c r="AF18" s="22">
        <f t="shared" si="29"/>
        <v>138.8</v>
      </c>
      <c r="AG18" s="22">
        <f t="shared" si="29"/>
        <v>0</v>
      </c>
      <c r="AH18" s="22">
        <f t="shared" si="29"/>
        <v>0</v>
      </c>
      <c r="AI18" s="22">
        <f t="shared" si="29"/>
        <v>138.8</v>
      </c>
      <c r="AJ18" s="22">
        <f t="shared" si="29"/>
        <v>0</v>
      </c>
      <c r="AK18" s="22">
        <f t="shared" si="29"/>
        <v>0</v>
      </c>
      <c r="AL18" s="29">
        <f t="shared" si="16"/>
        <v>85.41538461538462</v>
      </c>
      <c r="AM18" s="22">
        <f t="shared" si="29"/>
        <v>205</v>
      </c>
      <c r="AN18" s="22">
        <f t="shared" si="29"/>
        <v>0</v>
      </c>
      <c r="AO18" s="22">
        <f t="shared" si="29"/>
        <v>0</v>
      </c>
      <c r="AP18" s="22">
        <f t="shared" si="29"/>
        <v>205</v>
      </c>
      <c r="AQ18" s="22">
        <f t="shared" si="29"/>
        <v>0</v>
      </c>
      <c r="AR18" s="22">
        <f t="shared" si="29"/>
        <v>0</v>
      </c>
      <c r="AS18" s="22">
        <f t="shared" si="29"/>
        <v>0</v>
      </c>
      <c r="AT18" s="22">
        <f t="shared" si="29"/>
        <v>21.6</v>
      </c>
      <c r="AU18" s="22">
        <f t="shared" si="29"/>
        <v>0</v>
      </c>
      <c r="AV18" s="22">
        <f t="shared" si="29"/>
        <v>0</v>
      </c>
      <c r="AW18" s="22">
        <f t="shared" si="29"/>
        <v>21.6</v>
      </c>
      <c r="AX18" s="22">
        <f t="shared" si="29"/>
        <v>0</v>
      </c>
      <c r="AY18" s="22">
        <f t="shared" si="29"/>
        <v>0</v>
      </c>
      <c r="AZ18" s="29">
        <f t="shared" si="18"/>
        <v>10.536585365853659</v>
      </c>
      <c r="BA18" s="22">
        <f t="shared" si="29"/>
        <v>151.99999999999997</v>
      </c>
      <c r="BB18" s="22">
        <f t="shared" si="29"/>
        <v>0</v>
      </c>
      <c r="BC18" s="22">
        <f t="shared" si="29"/>
        <v>0</v>
      </c>
      <c r="BD18" s="22">
        <f t="shared" si="29"/>
        <v>151.99999999999997</v>
      </c>
      <c r="BE18" s="22">
        <f t="shared" si="29"/>
        <v>0</v>
      </c>
      <c r="BF18" s="22">
        <f t="shared" si="29"/>
        <v>0</v>
      </c>
      <c r="BG18" s="70">
        <f aca="true" t="shared" si="30" ref="BG18:BG31">BA18/AM18*100</f>
        <v>74.14634146341463</v>
      </c>
      <c r="BH18" s="22">
        <f t="shared" si="29"/>
        <v>441.09999999999997</v>
      </c>
      <c r="BI18" s="22">
        <f t="shared" si="29"/>
        <v>0</v>
      </c>
      <c r="BJ18" s="22">
        <f t="shared" si="29"/>
        <v>0</v>
      </c>
      <c r="BK18" s="22">
        <f t="shared" si="29"/>
        <v>441.09999999999997</v>
      </c>
      <c r="BL18" s="22">
        <f t="shared" si="29"/>
        <v>0</v>
      </c>
      <c r="BM18" s="22">
        <f t="shared" si="29"/>
        <v>0</v>
      </c>
      <c r="BN18" s="22">
        <f t="shared" si="29"/>
        <v>20</v>
      </c>
      <c r="BO18" s="22">
        <f t="shared" si="29"/>
        <v>0</v>
      </c>
      <c r="BP18" s="22">
        <f t="shared" si="29"/>
        <v>0</v>
      </c>
      <c r="BQ18" s="22">
        <f t="shared" si="29"/>
        <v>20</v>
      </c>
      <c r="BR18" s="22">
        <f t="shared" si="29"/>
        <v>0</v>
      </c>
      <c r="BS18" s="22">
        <f t="shared" si="29"/>
        <v>0</v>
      </c>
      <c r="BT18" s="75">
        <f>BN18/BH18*100</f>
        <v>4.534119247336205</v>
      </c>
      <c r="BU18" s="22">
        <f aca="true" t="shared" si="31" ref="BU18:BZ18">SUM(BU19:BU31)</f>
        <v>28</v>
      </c>
      <c r="BV18" s="22">
        <f t="shared" si="31"/>
        <v>0</v>
      </c>
      <c r="BW18" s="22">
        <f t="shared" si="31"/>
        <v>0</v>
      </c>
      <c r="BX18" s="22">
        <f t="shared" si="31"/>
        <v>28</v>
      </c>
      <c r="BY18" s="22">
        <f t="shared" si="31"/>
        <v>0</v>
      </c>
      <c r="BZ18" s="22">
        <f t="shared" si="31"/>
        <v>0</v>
      </c>
      <c r="CA18" s="75">
        <f>BU18/BH18*100</f>
        <v>6.347766946270688</v>
      </c>
      <c r="CB18" s="22">
        <f aca="true" t="shared" si="32" ref="CB18:CG18">SUM(CB19:CB31)</f>
        <v>269.1</v>
      </c>
      <c r="CC18" s="22">
        <f t="shared" si="32"/>
        <v>0</v>
      </c>
      <c r="CD18" s="22">
        <f t="shared" si="32"/>
        <v>0</v>
      </c>
      <c r="CE18" s="22">
        <f t="shared" si="32"/>
        <v>269.1</v>
      </c>
      <c r="CF18" s="22">
        <f t="shared" si="32"/>
        <v>0</v>
      </c>
      <c r="CG18" s="22">
        <f t="shared" si="32"/>
        <v>0</v>
      </c>
      <c r="CH18" s="75">
        <f>(CB18/BH18*100)</f>
        <v>61.006574472908646</v>
      </c>
      <c r="CI18" s="22">
        <f aca="true" t="shared" si="33" ref="CI18:CN18">SUM(CI19:CI31)</f>
        <v>427.09999999999997</v>
      </c>
      <c r="CJ18" s="22">
        <f t="shared" si="33"/>
        <v>0</v>
      </c>
      <c r="CK18" s="22">
        <f t="shared" si="33"/>
        <v>0</v>
      </c>
      <c r="CL18" s="22">
        <f t="shared" si="33"/>
        <v>427.09999999999997</v>
      </c>
      <c r="CM18" s="22">
        <f t="shared" si="33"/>
        <v>0</v>
      </c>
      <c r="CN18" s="22">
        <f t="shared" si="33"/>
        <v>0</v>
      </c>
      <c r="CO18" s="75">
        <f>CI18/BH18*100</f>
        <v>96.82611652686465</v>
      </c>
    </row>
    <row r="19" spans="2:93" s="16" customFormat="1" ht="56.25" customHeight="1">
      <c r="B19" s="19">
        <v>8</v>
      </c>
      <c r="C19" s="15" t="s">
        <v>22</v>
      </c>
      <c r="D19" s="24">
        <f t="shared" si="7"/>
        <v>14.5</v>
      </c>
      <c r="E19" s="19">
        <v>0.0145</v>
      </c>
      <c r="F19" s="24">
        <f t="shared" si="8"/>
        <v>16.5</v>
      </c>
      <c r="G19" s="19">
        <v>0.0165</v>
      </c>
      <c r="H19" s="20">
        <v>12.9</v>
      </c>
      <c r="I19" s="20">
        <v>0.0165</v>
      </c>
      <c r="J19" s="33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24">
        <f t="shared" si="10"/>
        <v>0</v>
      </c>
      <c r="Q19" s="28"/>
      <c r="R19" s="30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4">
        <f t="shared" si="12"/>
        <v>0</v>
      </c>
      <c r="Y19" s="35">
        <v>5.4</v>
      </c>
      <c r="Z19" s="19">
        <v>0</v>
      </c>
      <c r="AA19" s="19">
        <v>0</v>
      </c>
      <c r="AB19" s="19">
        <v>5.4</v>
      </c>
      <c r="AC19" s="19">
        <v>0</v>
      </c>
      <c r="AD19" s="19">
        <v>0</v>
      </c>
      <c r="AE19" s="27">
        <f t="shared" si="14"/>
        <v>41.86046511627907</v>
      </c>
      <c r="AF19" s="21">
        <v>12.9</v>
      </c>
      <c r="AG19" s="84">
        <v>0</v>
      </c>
      <c r="AH19" s="84">
        <v>0</v>
      </c>
      <c r="AI19" s="21">
        <v>12.9</v>
      </c>
      <c r="AJ19" s="84">
        <v>0</v>
      </c>
      <c r="AK19" s="84">
        <v>0</v>
      </c>
      <c r="AL19" s="85">
        <f t="shared" si="16"/>
        <v>100</v>
      </c>
      <c r="AM19" s="63">
        <f aca="true" t="shared" si="34" ref="AM19:AM30">AN19+AO19+AP19+AQ19+AR19</f>
        <v>10</v>
      </c>
      <c r="AN19" s="60">
        <v>0</v>
      </c>
      <c r="AO19" s="60">
        <v>0</v>
      </c>
      <c r="AP19" s="60">
        <v>10</v>
      </c>
      <c r="AQ19" s="60">
        <v>0</v>
      </c>
      <c r="AR19" s="60">
        <v>0</v>
      </c>
      <c r="AS19" s="45"/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85">
        <f t="shared" si="18"/>
        <v>0</v>
      </c>
      <c r="BA19" s="21">
        <f aca="true" t="shared" si="35" ref="BA19:BA31">BB19+BC19+BD19+BE19+BF19</f>
        <v>10</v>
      </c>
      <c r="BB19" s="19">
        <v>0</v>
      </c>
      <c r="BC19" s="19">
        <v>0</v>
      </c>
      <c r="BD19" s="19">
        <v>10</v>
      </c>
      <c r="BE19" s="19">
        <v>0</v>
      </c>
      <c r="BF19" s="19">
        <v>0</v>
      </c>
      <c r="BG19" s="70">
        <f t="shared" si="30"/>
        <v>100</v>
      </c>
      <c r="BH19" s="29">
        <f>BI19+BJ19+BK19+BL19+BM19</f>
        <v>10</v>
      </c>
      <c r="BI19" s="54"/>
      <c r="BJ19" s="54"/>
      <c r="BK19" s="19">
        <v>10</v>
      </c>
      <c r="BL19" s="54"/>
      <c r="BM19" s="54"/>
      <c r="BN19" s="70">
        <f>BO19+BP19+BQ19+BR19+BS19</f>
        <v>0</v>
      </c>
      <c r="BO19" s="54"/>
      <c r="BP19" s="54"/>
      <c r="BQ19" s="19"/>
      <c r="BR19" s="54"/>
      <c r="BS19" s="54"/>
      <c r="BT19" s="75">
        <f>BN19/BH19*100</f>
        <v>0</v>
      </c>
      <c r="BU19" s="70">
        <f>BV19+BW19+BX19+BY19+BZ19</f>
        <v>0</v>
      </c>
      <c r="BV19" s="54"/>
      <c r="BW19" s="54"/>
      <c r="BX19" s="19"/>
      <c r="BY19" s="54"/>
      <c r="BZ19" s="54"/>
      <c r="CA19" s="75">
        <f>BU19/BH19*100</f>
        <v>0</v>
      </c>
      <c r="CB19" s="29">
        <f>CC19+CD19+CE19+CF19+CG19</f>
        <v>0</v>
      </c>
      <c r="CC19" s="54"/>
      <c r="CD19" s="54"/>
      <c r="CE19" s="19">
        <v>0</v>
      </c>
      <c r="CF19" s="54"/>
      <c r="CG19" s="54"/>
      <c r="CH19" s="75">
        <f>(CB19/BH19*100)</f>
        <v>0</v>
      </c>
      <c r="CI19" s="29">
        <f>CJ19+CK19+CL19+CM19+CN19</f>
        <v>10</v>
      </c>
      <c r="CJ19" s="54"/>
      <c r="CK19" s="54"/>
      <c r="CL19" s="19">
        <v>10</v>
      </c>
      <c r="CM19" s="54"/>
      <c r="CN19" s="54"/>
      <c r="CO19" s="75">
        <f>CI19/BH19*100</f>
        <v>100</v>
      </c>
    </row>
    <row r="20" spans="2:93" s="52" customFormat="1" ht="55.5" customHeight="1">
      <c r="B20" s="4">
        <v>9</v>
      </c>
      <c r="C20" s="4" t="s">
        <v>23</v>
      </c>
      <c r="D20" s="24">
        <f t="shared" si="7"/>
        <v>5</v>
      </c>
      <c r="E20" s="15">
        <v>0.005</v>
      </c>
      <c r="F20" s="24">
        <f t="shared" si="8"/>
        <v>5</v>
      </c>
      <c r="G20" s="15">
        <v>0.005</v>
      </c>
      <c r="H20" s="27">
        <v>10</v>
      </c>
      <c r="I20" s="27">
        <v>0.005</v>
      </c>
      <c r="J20" s="33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24">
        <f t="shared" si="10"/>
        <v>0</v>
      </c>
      <c r="Q20" s="25"/>
      <c r="R20" s="80">
        <v>0</v>
      </c>
      <c r="S20" s="19">
        <v>0</v>
      </c>
      <c r="T20" s="19">
        <v>0</v>
      </c>
      <c r="U20" s="15">
        <v>0</v>
      </c>
      <c r="V20" s="19">
        <v>0</v>
      </c>
      <c r="W20" s="19">
        <v>0</v>
      </c>
      <c r="X20" s="24">
        <f t="shared" si="12"/>
        <v>0</v>
      </c>
      <c r="Y20" s="83">
        <v>0</v>
      </c>
      <c r="Z20" s="19">
        <v>0</v>
      </c>
      <c r="AA20" s="19">
        <v>0</v>
      </c>
      <c r="AB20" s="15">
        <v>0</v>
      </c>
      <c r="AC20" s="19">
        <v>0</v>
      </c>
      <c r="AD20" s="19">
        <v>0</v>
      </c>
      <c r="AE20" s="27">
        <f t="shared" si="14"/>
        <v>0</v>
      </c>
      <c r="AF20" s="84">
        <v>3</v>
      </c>
      <c r="AG20" s="84">
        <v>0</v>
      </c>
      <c r="AH20" s="84">
        <v>0</v>
      </c>
      <c r="AI20" s="84">
        <v>3</v>
      </c>
      <c r="AJ20" s="84">
        <v>0</v>
      </c>
      <c r="AK20" s="84">
        <v>0</v>
      </c>
      <c r="AL20" s="85">
        <f t="shared" si="16"/>
        <v>30</v>
      </c>
      <c r="AM20" s="63">
        <f t="shared" si="34"/>
        <v>10</v>
      </c>
      <c r="AN20" s="60">
        <v>0</v>
      </c>
      <c r="AO20" s="60">
        <v>0</v>
      </c>
      <c r="AP20" s="60">
        <v>10</v>
      </c>
      <c r="AQ20" s="60">
        <v>0</v>
      </c>
      <c r="AR20" s="60">
        <v>0</v>
      </c>
      <c r="AS20" s="64"/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85">
        <f t="shared" si="18"/>
        <v>0</v>
      </c>
      <c r="BA20" s="21">
        <f t="shared" si="35"/>
        <v>2</v>
      </c>
      <c r="BB20" s="19">
        <v>0</v>
      </c>
      <c r="BC20" s="19">
        <v>0</v>
      </c>
      <c r="BD20" s="19">
        <v>2</v>
      </c>
      <c r="BE20" s="19">
        <v>0</v>
      </c>
      <c r="BF20" s="19">
        <v>0</v>
      </c>
      <c r="BG20" s="70">
        <f t="shared" si="30"/>
        <v>20</v>
      </c>
      <c r="BH20" s="29">
        <f>BI20+BJ20+BK20+BL20+BM20</f>
        <v>107</v>
      </c>
      <c r="BI20" s="77"/>
      <c r="BJ20" s="77"/>
      <c r="BK20" s="77">
        <v>107</v>
      </c>
      <c r="BL20" s="77"/>
      <c r="BM20" s="77"/>
      <c r="BN20" s="70">
        <f aca="true" t="shared" si="36" ref="BN20:BN31">BO20+BP20+BQ20+BR20+BS20</f>
        <v>0</v>
      </c>
      <c r="BO20" s="77"/>
      <c r="BP20" s="77"/>
      <c r="BQ20" s="77"/>
      <c r="BR20" s="77"/>
      <c r="BS20" s="77"/>
      <c r="BT20" s="75">
        <f>BN20/BH20*100</f>
        <v>0</v>
      </c>
      <c r="BU20" s="70">
        <f aca="true" t="shared" si="37" ref="BU20:BU31">BV20+BW20+BX20+BY20+BZ20</f>
        <v>0</v>
      </c>
      <c r="BV20" s="77"/>
      <c r="BW20" s="77"/>
      <c r="BX20" s="77"/>
      <c r="BY20" s="77"/>
      <c r="BZ20" s="77"/>
      <c r="CA20" s="75">
        <f>BU20/BH20*100</f>
        <v>0</v>
      </c>
      <c r="CB20" s="29">
        <f aca="true" t="shared" si="38" ref="CB20:CB31">CC20+CD20+CE20+CF20+CG20</f>
        <v>87</v>
      </c>
      <c r="CC20" s="77"/>
      <c r="CD20" s="77"/>
      <c r="CE20" s="54">
        <v>87</v>
      </c>
      <c r="CF20" s="77"/>
      <c r="CG20" s="77"/>
      <c r="CH20" s="75">
        <f>(CB20/BH20*100)</f>
        <v>81.30841121495327</v>
      </c>
      <c r="CI20" s="29">
        <f>CJ20+CK20+CL20+CM20+CN20</f>
        <v>107</v>
      </c>
      <c r="CJ20" s="77"/>
      <c r="CK20" s="77"/>
      <c r="CL20" s="54">
        <v>107</v>
      </c>
      <c r="CM20" s="77"/>
      <c r="CN20" s="77"/>
      <c r="CO20" s="75">
        <f>CI20/BH20*100</f>
        <v>100</v>
      </c>
    </row>
    <row r="21" spans="1:93" s="16" customFormat="1" ht="55.5" customHeight="1">
      <c r="A21" s="44"/>
      <c r="B21" s="19">
        <v>10</v>
      </c>
      <c r="C21" s="15" t="s">
        <v>24</v>
      </c>
      <c r="D21" s="24">
        <f t="shared" si="7"/>
        <v>5</v>
      </c>
      <c r="E21" s="19">
        <v>0.005</v>
      </c>
      <c r="F21" s="24">
        <f t="shared" si="8"/>
        <v>5</v>
      </c>
      <c r="G21" s="19">
        <v>0.005</v>
      </c>
      <c r="H21" s="20">
        <v>17.3</v>
      </c>
      <c r="I21" s="20">
        <v>0.005</v>
      </c>
      <c r="J21" s="33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24">
        <f t="shared" si="10"/>
        <v>0</v>
      </c>
      <c r="Q21" s="28"/>
      <c r="R21" s="30">
        <v>0</v>
      </c>
      <c r="S21" s="19">
        <v>0</v>
      </c>
      <c r="T21" s="19">
        <v>0</v>
      </c>
      <c r="U21" s="30">
        <v>0</v>
      </c>
      <c r="V21" s="19">
        <v>0</v>
      </c>
      <c r="W21" s="19">
        <v>0</v>
      </c>
      <c r="X21" s="24">
        <f t="shared" si="12"/>
        <v>0</v>
      </c>
      <c r="Y21" s="30">
        <v>10</v>
      </c>
      <c r="Z21" s="21">
        <v>0</v>
      </c>
      <c r="AA21" s="21">
        <v>0</v>
      </c>
      <c r="AB21" s="34">
        <v>10</v>
      </c>
      <c r="AC21" s="21">
        <v>0</v>
      </c>
      <c r="AD21" s="21">
        <v>0</v>
      </c>
      <c r="AE21" s="27">
        <f t="shared" si="14"/>
        <v>57.80346820809248</v>
      </c>
      <c r="AF21" s="21">
        <v>17.3</v>
      </c>
      <c r="AG21" s="84">
        <v>0</v>
      </c>
      <c r="AH21" s="84">
        <v>0</v>
      </c>
      <c r="AI21" s="21">
        <v>17.3</v>
      </c>
      <c r="AJ21" s="84">
        <v>0</v>
      </c>
      <c r="AK21" s="84">
        <v>0</v>
      </c>
      <c r="AL21" s="85">
        <f t="shared" si="16"/>
        <v>100</v>
      </c>
      <c r="AM21" s="63">
        <f t="shared" si="34"/>
        <v>10</v>
      </c>
      <c r="AN21" s="60">
        <v>0</v>
      </c>
      <c r="AO21" s="60">
        <v>0</v>
      </c>
      <c r="AP21" s="60">
        <v>10</v>
      </c>
      <c r="AQ21" s="60">
        <v>0</v>
      </c>
      <c r="AR21" s="60">
        <v>0</v>
      </c>
      <c r="AS21" s="45"/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85">
        <f t="shared" si="18"/>
        <v>0</v>
      </c>
      <c r="BA21" s="21">
        <f t="shared" si="35"/>
        <v>10</v>
      </c>
      <c r="BB21" s="19">
        <v>0</v>
      </c>
      <c r="BC21" s="19">
        <v>0</v>
      </c>
      <c r="BD21" s="19">
        <v>10</v>
      </c>
      <c r="BE21" s="19">
        <v>0</v>
      </c>
      <c r="BF21" s="19">
        <v>0</v>
      </c>
      <c r="BG21" s="70">
        <f t="shared" si="30"/>
        <v>100</v>
      </c>
      <c r="BH21" s="29">
        <f>BI21+BJ21+BK21+BL21+BM21</f>
        <v>10</v>
      </c>
      <c r="BI21" s="54"/>
      <c r="BJ21" s="54"/>
      <c r="BK21" s="77">
        <v>10</v>
      </c>
      <c r="BL21" s="54"/>
      <c r="BM21" s="54"/>
      <c r="BN21" s="70">
        <f t="shared" si="36"/>
        <v>0</v>
      </c>
      <c r="BO21" s="54"/>
      <c r="BP21" s="54"/>
      <c r="BQ21" s="77"/>
      <c r="BR21" s="54"/>
      <c r="BS21" s="54"/>
      <c r="BT21" s="75">
        <f>BN21/BH21*100</f>
        <v>0</v>
      </c>
      <c r="BU21" s="70">
        <f t="shared" si="37"/>
        <v>0</v>
      </c>
      <c r="BV21" s="54"/>
      <c r="BW21" s="54"/>
      <c r="BX21" s="77"/>
      <c r="BY21" s="54"/>
      <c r="BZ21" s="54"/>
      <c r="CA21" s="75">
        <f>BU21/BH21*100</f>
        <v>0</v>
      </c>
      <c r="CB21" s="29">
        <f t="shared" si="38"/>
        <v>0</v>
      </c>
      <c r="CC21" s="54"/>
      <c r="CD21" s="54"/>
      <c r="CE21" s="54">
        <v>0</v>
      </c>
      <c r="CF21" s="54"/>
      <c r="CG21" s="54"/>
      <c r="CH21" s="75">
        <f>(CB21/BH21*100)</f>
        <v>0</v>
      </c>
      <c r="CI21" s="29">
        <f>CJ21+CK21+CL21+CM21+CN21</f>
        <v>10</v>
      </c>
      <c r="CJ21" s="54"/>
      <c r="CK21" s="54"/>
      <c r="CL21" s="54">
        <v>10</v>
      </c>
      <c r="CM21" s="54"/>
      <c r="CN21" s="54"/>
      <c r="CO21" s="75">
        <f>CI21/BH21*100</f>
        <v>100</v>
      </c>
    </row>
    <row r="22" spans="1:93" s="44" customFormat="1" ht="93" customHeight="1">
      <c r="A22" s="16"/>
      <c r="B22" s="21">
        <v>11</v>
      </c>
      <c r="C22" s="84" t="s">
        <v>58</v>
      </c>
      <c r="D22" s="85">
        <f t="shared" si="7"/>
        <v>7</v>
      </c>
      <c r="E22" s="21">
        <v>0.007</v>
      </c>
      <c r="F22" s="85">
        <f t="shared" si="8"/>
        <v>10</v>
      </c>
      <c r="G22" s="21">
        <v>0.01</v>
      </c>
      <c r="H22" s="60">
        <v>10</v>
      </c>
      <c r="I22" s="60">
        <f>K22+L22+M22+N22+O22</f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85">
        <f t="shared" si="10"/>
        <v>0</v>
      </c>
      <c r="Q22" s="34"/>
      <c r="R22" s="34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85">
        <f t="shared" si="12"/>
        <v>0</v>
      </c>
      <c r="Y22" s="34">
        <v>5</v>
      </c>
      <c r="Z22" s="21">
        <v>0</v>
      </c>
      <c r="AA22" s="21">
        <v>0</v>
      </c>
      <c r="AB22" s="34">
        <v>5</v>
      </c>
      <c r="AC22" s="21">
        <v>0</v>
      </c>
      <c r="AD22" s="21">
        <v>0</v>
      </c>
      <c r="AE22" s="48">
        <f t="shared" si="14"/>
        <v>50</v>
      </c>
      <c r="AF22" s="21">
        <v>10</v>
      </c>
      <c r="AG22" s="84">
        <v>0</v>
      </c>
      <c r="AH22" s="84">
        <v>0</v>
      </c>
      <c r="AI22" s="21">
        <v>10</v>
      </c>
      <c r="AJ22" s="84">
        <v>0</v>
      </c>
      <c r="AK22" s="84">
        <v>0</v>
      </c>
      <c r="AL22" s="85">
        <f t="shared" si="16"/>
        <v>100</v>
      </c>
      <c r="AM22" s="63">
        <v>50</v>
      </c>
      <c r="AN22" s="60">
        <v>0</v>
      </c>
      <c r="AO22" s="60">
        <v>0</v>
      </c>
      <c r="AP22" s="60">
        <v>50</v>
      </c>
      <c r="AQ22" s="60">
        <v>0</v>
      </c>
      <c r="AR22" s="60">
        <v>0</v>
      </c>
      <c r="AS22" s="45"/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85">
        <f t="shared" si="18"/>
        <v>0</v>
      </c>
      <c r="BA22" s="21">
        <f>BB22+BC22+BD22+BE22+BF22</f>
        <v>54</v>
      </c>
      <c r="BB22" s="19">
        <v>0</v>
      </c>
      <c r="BC22" s="19">
        <v>0</v>
      </c>
      <c r="BD22" s="21">
        <v>54</v>
      </c>
      <c r="BE22" s="19">
        <v>0</v>
      </c>
      <c r="BF22" s="19">
        <v>0</v>
      </c>
      <c r="BG22" s="70">
        <f t="shared" si="30"/>
        <v>108</v>
      </c>
      <c r="BH22" s="29">
        <f>BI22+BJ22+BK22+BL22+BM22</f>
        <v>152.9</v>
      </c>
      <c r="BI22" s="74"/>
      <c r="BJ22" s="74"/>
      <c r="BK22" s="74">
        <v>152.9</v>
      </c>
      <c r="BL22" s="74"/>
      <c r="BM22" s="74"/>
      <c r="BN22" s="70">
        <f t="shared" si="36"/>
        <v>0</v>
      </c>
      <c r="BO22" s="74"/>
      <c r="BP22" s="74"/>
      <c r="BQ22" s="74"/>
      <c r="BR22" s="74"/>
      <c r="BS22" s="74"/>
      <c r="BT22" s="75">
        <f>BN22/BH22*100</f>
        <v>0</v>
      </c>
      <c r="BU22" s="70">
        <f t="shared" si="37"/>
        <v>0</v>
      </c>
      <c r="BV22" s="74"/>
      <c r="BW22" s="74"/>
      <c r="BX22" s="74"/>
      <c r="BY22" s="74"/>
      <c r="BZ22" s="74"/>
      <c r="CA22" s="75">
        <f>BU22/BH22*100</f>
        <v>0</v>
      </c>
      <c r="CB22" s="29">
        <v>142.9</v>
      </c>
      <c r="CC22" s="74"/>
      <c r="CD22" s="74"/>
      <c r="CE22" s="74">
        <v>142.9</v>
      </c>
      <c r="CF22" s="74"/>
      <c r="CG22" s="74"/>
      <c r="CH22" s="75">
        <f>(CB22/BH22*100)</f>
        <v>93.4597776324395</v>
      </c>
      <c r="CI22" s="29">
        <f>CJ22+CK22+CL22+CM22+CN22</f>
        <v>152.9</v>
      </c>
      <c r="CJ22" s="74"/>
      <c r="CK22" s="74"/>
      <c r="CL22" s="74">
        <v>152.9</v>
      </c>
      <c r="CM22" s="74"/>
      <c r="CN22" s="74"/>
      <c r="CO22" s="75">
        <f>CI22/BH22*100</f>
        <v>100</v>
      </c>
    </row>
    <row r="23" spans="2:93" s="16" customFormat="1" ht="62.25" customHeight="1">
      <c r="B23" s="19">
        <v>12</v>
      </c>
      <c r="C23" s="15" t="s">
        <v>25</v>
      </c>
      <c r="D23" s="24">
        <f t="shared" si="7"/>
        <v>5</v>
      </c>
      <c r="E23" s="19">
        <v>0.005</v>
      </c>
      <c r="F23" s="24">
        <f t="shared" si="8"/>
        <v>5</v>
      </c>
      <c r="G23" s="19">
        <v>0.005</v>
      </c>
      <c r="H23" s="20">
        <v>10</v>
      </c>
      <c r="I23" s="20">
        <v>0.005</v>
      </c>
      <c r="J23" s="33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24">
        <f t="shared" si="10"/>
        <v>0</v>
      </c>
      <c r="Q23" s="28"/>
      <c r="R23" s="30">
        <v>0.55</v>
      </c>
      <c r="S23" s="19">
        <v>0</v>
      </c>
      <c r="T23" s="19">
        <v>0</v>
      </c>
      <c r="U23" s="19">
        <v>0.55</v>
      </c>
      <c r="V23" s="19">
        <v>0</v>
      </c>
      <c r="W23" s="19">
        <v>0</v>
      </c>
      <c r="X23" s="24">
        <f t="shared" si="12"/>
        <v>5.500000000000001</v>
      </c>
      <c r="Y23" s="30">
        <v>10</v>
      </c>
      <c r="Z23" s="21">
        <v>0</v>
      </c>
      <c r="AA23" s="21">
        <v>0</v>
      </c>
      <c r="AB23" s="34">
        <v>10</v>
      </c>
      <c r="AC23" s="21">
        <v>0</v>
      </c>
      <c r="AD23" s="21">
        <v>0</v>
      </c>
      <c r="AE23" s="27">
        <f t="shared" si="14"/>
        <v>100</v>
      </c>
      <c r="AF23" s="21">
        <v>10</v>
      </c>
      <c r="AG23" s="84">
        <v>0</v>
      </c>
      <c r="AH23" s="84">
        <v>0</v>
      </c>
      <c r="AI23" s="21">
        <v>10</v>
      </c>
      <c r="AJ23" s="84">
        <v>0</v>
      </c>
      <c r="AK23" s="84">
        <v>0</v>
      </c>
      <c r="AL23" s="85">
        <f t="shared" si="16"/>
        <v>100</v>
      </c>
      <c r="AM23" s="63">
        <f t="shared" si="34"/>
        <v>10</v>
      </c>
      <c r="AN23" s="60">
        <v>0</v>
      </c>
      <c r="AO23" s="60">
        <v>0</v>
      </c>
      <c r="AP23" s="60">
        <v>10</v>
      </c>
      <c r="AQ23" s="60">
        <v>0</v>
      </c>
      <c r="AR23" s="60">
        <v>0</v>
      </c>
      <c r="AS23" s="45"/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85">
        <f t="shared" si="18"/>
        <v>0</v>
      </c>
      <c r="BA23" s="21">
        <f t="shared" si="35"/>
        <v>10</v>
      </c>
      <c r="BB23" s="19">
        <v>0</v>
      </c>
      <c r="BC23" s="19">
        <v>0</v>
      </c>
      <c r="BD23" s="19">
        <v>10</v>
      </c>
      <c r="BE23" s="19">
        <v>0</v>
      </c>
      <c r="BF23" s="19">
        <v>0</v>
      </c>
      <c r="BG23" s="70">
        <f t="shared" si="30"/>
        <v>100</v>
      </c>
      <c r="BH23" s="29">
        <f>BI23+BJ23+BK23+BL23+BM23</f>
        <v>46</v>
      </c>
      <c r="BI23" s="54"/>
      <c r="BJ23" s="54"/>
      <c r="BK23" s="54">
        <v>46</v>
      </c>
      <c r="BL23" s="54"/>
      <c r="BM23" s="54"/>
      <c r="BN23" s="70">
        <f t="shared" si="36"/>
        <v>7</v>
      </c>
      <c r="BO23" s="54"/>
      <c r="BP23" s="54"/>
      <c r="BQ23" s="54">
        <v>7</v>
      </c>
      <c r="BR23" s="54"/>
      <c r="BS23" s="54"/>
      <c r="BT23" s="75">
        <f>BN23/BH23*100</f>
        <v>15.217391304347828</v>
      </c>
      <c r="BU23" s="70">
        <f t="shared" si="37"/>
        <v>7</v>
      </c>
      <c r="BV23" s="54"/>
      <c r="BW23" s="54"/>
      <c r="BX23" s="54">
        <v>7</v>
      </c>
      <c r="BY23" s="54"/>
      <c r="BZ23" s="54"/>
      <c r="CA23" s="75">
        <f>BU23/BH23*100</f>
        <v>15.217391304347828</v>
      </c>
      <c r="CB23" s="29">
        <f t="shared" si="38"/>
        <v>10</v>
      </c>
      <c r="CC23" s="54"/>
      <c r="CD23" s="54"/>
      <c r="CE23" s="54">
        <v>10</v>
      </c>
      <c r="CF23" s="54"/>
      <c r="CG23" s="54"/>
      <c r="CH23" s="75">
        <f>(CB23/BH23*100)</f>
        <v>21.73913043478261</v>
      </c>
      <c r="CI23" s="29">
        <f aca="true" t="shared" si="39" ref="CI23:CI31">CJ23+CK23+CL23+CM23+CN23</f>
        <v>46</v>
      </c>
      <c r="CJ23" s="54"/>
      <c r="CK23" s="54"/>
      <c r="CL23" s="54">
        <v>46</v>
      </c>
      <c r="CM23" s="54"/>
      <c r="CN23" s="54"/>
      <c r="CO23" s="75">
        <f>CI23/BH23*100</f>
        <v>100</v>
      </c>
    </row>
    <row r="24" spans="2:93" s="65" customFormat="1" ht="63.75" customHeight="1">
      <c r="B24" s="84">
        <v>13</v>
      </c>
      <c r="C24" s="84" t="s">
        <v>26</v>
      </c>
      <c r="D24" s="24">
        <f t="shared" si="7"/>
        <v>5</v>
      </c>
      <c r="E24" s="84">
        <v>0.005</v>
      </c>
      <c r="F24" s="24">
        <f t="shared" si="8"/>
        <v>1</v>
      </c>
      <c r="G24" s="84">
        <v>0.001</v>
      </c>
      <c r="H24" s="48">
        <v>8</v>
      </c>
      <c r="I24" s="48">
        <v>0.001</v>
      </c>
      <c r="J24" s="3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24">
        <f t="shared" si="10"/>
        <v>0</v>
      </c>
      <c r="Q24" s="87"/>
      <c r="R24" s="80">
        <v>0</v>
      </c>
      <c r="S24" s="19">
        <v>0</v>
      </c>
      <c r="T24" s="19">
        <v>0</v>
      </c>
      <c r="U24" s="84">
        <v>0</v>
      </c>
      <c r="V24" s="19">
        <v>0</v>
      </c>
      <c r="W24" s="19">
        <v>0</v>
      </c>
      <c r="X24" s="24">
        <f t="shared" si="12"/>
        <v>0</v>
      </c>
      <c r="Y24" s="80">
        <v>5</v>
      </c>
      <c r="Z24" s="87">
        <v>0</v>
      </c>
      <c r="AA24" s="87">
        <v>0</v>
      </c>
      <c r="AB24" s="87">
        <v>5</v>
      </c>
      <c r="AC24" s="87">
        <v>0</v>
      </c>
      <c r="AD24" s="87">
        <v>0</v>
      </c>
      <c r="AE24" s="27">
        <f t="shared" si="14"/>
        <v>62.5</v>
      </c>
      <c r="AF24" s="84">
        <v>8</v>
      </c>
      <c r="AG24" s="84">
        <v>0</v>
      </c>
      <c r="AH24" s="84">
        <v>0</v>
      </c>
      <c r="AI24" s="84">
        <v>8</v>
      </c>
      <c r="AJ24" s="84">
        <v>0</v>
      </c>
      <c r="AK24" s="84">
        <v>0</v>
      </c>
      <c r="AL24" s="85">
        <f t="shared" si="16"/>
        <v>100</v>
      </c>
      <c r="AM24" s="63">
        <f t="shared" si="34"/>
        <v>10</v>
      </c>
      <c r="AN24" s="60">
        <v>0</v>
      </c>
      <c r="AO24" s="60">
        <v>0</v>
      </c>
      <c r="AP24" s="60">
        <v>10</v>
      </c>
      <c r="AQ24" s="60">
        <v>0</v>
      </c>
      <c r="AR24" s="60">
        <v>0</v>
      </c>
      <c r="AS24" s="64"/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85">
        <f t="shared" si="18"/>
        <v>0</v>
      </c>
      <c r="BA24" s="21">
        <f t="shared" si="35"/>
        <v>9.6</v>
      </c>
      <c r="BB24" s="19">
        <v>0</v>
      </c>
      <c r="BC24" s="19">
        <v>0</v>
      </c>
      <c r="BD24" s="19">
        <v>9.6</v>
      </c>
      <c r="BE24" s="19">
        <v>0</v>
      </c>
      <c r="BF24" s="19">
        <v>0</v>
      </c>
      <c r="BG24" s="70">
        <f t="shared" si="30"/>
        <v>96</v>
      </c>
      <c r="BH24" s="29">
        <f>BI24+BJ24+BK24+BL24+BM24</f>
        <v>10</v>
      </c>
      <c r="BI24" s="76"/>
      <c r="BJ24" s="76"/>
      <c r="BK24" s="76">
        <v>10</v>
      </c>
      <c r="BL24" s="76"/>
      <c r="BM24" s="76"/>
      <c r="BN24" s="70">
        <f t="shared" si="36"/>
        <v>0</v>
      </c>
      <c r="BO24" s="76"/>
      <c r="BP24" s="76"/>
      <c r="BQ24" s="76"/>
      <c r="BR24" s="76"/>
      <c r="BS24" s="76"/>
      <c r="BT24" s="75">
        <f>BN24/BH24*100</f>
        <v>0</v>
      </c>
      <c r="BU24" s="70">
        <f t="shared" si="37"/>
        <v>0</v>
      </c>
      <c r="BV24" s="76"/>
      <c r="BW24" s="76"/>
      <c r="BX24" s="76"/>
      <c r="BY24" s="76"/>
      <c r="BZ24" s="76"/>
      <c r="CA24" s="75">
        <f>BU24/BH24*100</f>
        <v>0</v>
      </c>
      <c r="CB24" s="29">
        <f t="shared" si="38"/>
        <v>0</v>
      </c>
      <c r="CC24" s="76"/>
      <c r="CD24" s="76"/>
      <c r="CE24" s="74">
        <v>0</v>
      </c>
      <c r="CF24" s="76"/>
      <c r="CG24" s="76"/>
      <c r="CH24" s="75">
        <f>(CB24/BH24*100)</f>
        <v>0</v>
      </c>
      <c r="CI24" s="29">
        <f t="shared" si="39"/>
        <v>10</v>
      </c>
      <c r="CJ24" s="76"/>
      <c r="CK24" s="76"/>
      <c r="CL24" s="74">
        <v>10</v>
      </c>
      <c r="CM24" s="76"/>
      <c r="CN24" s="76"/>
      <c r="CO24" s="75">
        <f>CI24/BH24*100</f>
        <v>100</v>
      </c>
    </row>
    <row r="25" spans="2:93" s="44" customFormat="1" ht="57" customHeight="1">
      <c r="B25" s="21">
        <v>14</v>
      </c>
      <c r="C25" s="84" t="s">
        <v>27</v>
      </c>
      <c r="D25" s="24">
        <f t="shared" si="7"/>
        <v>5</v>
      </c>
      <c r="E25" s="21">
        <v>0.005</v>
      </c>
      <c r="F25" s="24">
        <f t="shared" si="8"/>
        <v>3</v>
      </c>
      <c r="G25" s="21">
        <v>0.003</v>
      </c>
      <c r="H25" s="60">
        <v>10</v>
      </c>
      <c r="I25" s="60">
        <v>0.003</v>
      </c>
      <c r="J25" s="33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24">
        <f t="shared" si="10"/>
        <v>0</v>
      </c>
      <c r="Q25" s="34"/>
      <c r="R25" s="30">
        <v>0</v>
      </c>
      <c r="S25" s="19">
        <v>0</v>
      </c>
      <c r="T25" s="19">
        <v>0</v>
      </c>
      <c r="U25" s="21">
        <v>0</v>
      </c>
      <c r="V25" s="19">
        <v>0</v>
      </c>
      <c r="W25" s="19">
        <v>0</v>
      </c>
      <c r="X25" s="24">
        <f t="shared" si="12"/>
        <v>0</v>
      </c>
      <c r="Y25" s="30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27">
        <f t="shared" si="14"/>
        <v>0</v>
      </c>
      <c r="AF25" s="21">
        <v>10</v>
      </c>
      <c r="AG25" s="84">
        <v>0</v>
      </c>
      <c r="AH25" s="84">
        <v>0</v>
      </c>
      <c r="AI25" s="21">
        <v>10</v>
      </c>
      <c r="AJ25" s="84">
        <v>0</v>
      </c>
      <c r="AK25" s="84">
        <v>0</v>
      </c>
      <c r="AL25" s="85">
        <f t="shared" si="16"/>
        <v>100</v>
      </c>
      <c r="AM25" s="63">
        <f t="shared" si="34"/>
        <v>10</v>
      </c>
      <c r="AN25" s="60">
        <v>0</v>
      </c>
      <c r="AO25" s="60">
        <v>0</v>
      </c>
      <c r="AP25" s="60">
        <v>10</v>
      </c>
      <c r="AQ25" s="60">
        <v>0</v>
      </c>
      <c r="AR25" s="60">
        <v>0</v>
      </c>
      <c r="AS25" s="45"/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85">
        <f t="shared" si="18"/>
        <v>0</v>
      </c>
      <c r="BA25" s="21">
        <f t="shared" si="35"/>
        <v>10</v>
      </c>
      <c r="BB25" s="19">
        <v>0</v>
      </c>
      <c r="BC25" s="19">
        <v>0</v>
      </c>
      <c r="BD25" s="19">
        <v>10</v>
      </c>
      <c r="BE25" s="19">
        <v>0</v>
      </c>
      <c r="BF25" s="19">
        <v>0</v>
      </c>
      <c r="BG25" s="70">
        <f t="shared" si="30"/>
        <v>100</v>
      </c>
      <c r="BH25" s="29">
        <f>BI25+BJ25+BK25+BL25+BM25</f>
        <v>10</v>
      </c>
      <c r="BI25" s="74"/>
      <c r="BJ25" s="74"/>
      <c r="BK25" s="74">
        <v>10</v>
      </c>
      <c r="BL25" s="74"/>
      <c r="BM25" s="74"/>
      <c r="BN25" s="70">
        <f t="shared" si="36"/>
        <v>0</v>
      </c>
      <c r="BO25" s="74"/>
      <c r="BP25" s="74"/>
      <c r="BQ25" s="74"/>
      <c r="BR25" s="74"/>
      <c r="BS25" s="74"/>
      <c r="BT25" s="75">
        <f>BN25/BH25*100</f>
        <v>0</v>
      </c>
      <c r="BU25" s="70">
        <f t="shared" si="37"/>
        <v>0</v>
      </c>
      <c r="BV25" s="74"/>
      <c r="BW25" s="74"/>
      <c r="BX25" s="74"/>
      <c r="BY25" s="74"/>
      <c r="BZ25" s="74"/>
      <c r="CA25" s="75">
        <f>BU25/BH25*100</f>
        <v>0</v>
      </c>
      <c r="CB25" s="29">
        <f t="shared" si="38"/>
        <v>0</v>
      </c>
      <c r="CC25" s="74"/>
      <c r="CD25" s="74"/>
      <c r="CE25" s="74">
        <v>0</v>
      </c>
      <c r="CF25" s="74"/>
      <c r="CG25" s="74"/>
      <c r="CH25" s="75">
        <f>(CB25/BH25*100)</f>
        <v>0</v>
      </c>
      <c r="CI25" s="29">
        <f t="shared" si="39"/>
        <v>10</v>
      </c>
      <c r="CJ25" s="74"/>
      <c r="CK25" s="74"/>
      <c r="CL25" s="74">
        <v>10</v>
      </c>
      <c r="CM25" s="74"/>
      <c r="CN25" s="74"/>
      <c r="CO25" s="75">
        <f>CI25/BH25*100</f>
        <v>100</v>
      </c>
    </row>
    <row r="26" spans="2:93" s="44" customFormat="1" ht="66" customHeight="1">
      <c r="B26" s="21">
        <v>15</v>
      </c>
      <c r="C26" s="84" t="s">
        <v>28</v>
      </c>
      <c r="D26" s="24">
        <f t="shared" si="7"/>
        <v>5</v>
      </c>
      <c r="E26" s="21">
        <v>0.005</v>
      </c>
      <c r="F26" s="24">
        <f t="shared" si="8"/>
        <v>6.4</v>
      </c>
      <c r="G26" s="21">
        <v>0.0064</v>
      </c>
      <c r="H26" s="60">
        <v>10</v>
      </c>
      <c r="I26" s="60">
        <v>0.0064</v>
      </c>
      <c r="J26" s="33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24">
        <f t="shared" si="10"/>
        <v>0</v>
      </c>
      <c r="Q26" s="34"/>
      <c r="R26" s="30">
        <v>0</v>
      </c>
      <c r="S26" s="19">
        <v>0</v>
      </c>
      <c r="T26" s="19">
        <v>0</v>
      </c>
      <c r="U26" s="21">
        <v>0</v>
      </c>
      <c r="V26" s="19">
        <v>0</v>
      </c>
      <c r="W26" s="19">
        <v>0</v>
      </c>
      <c r="X26" s="24">
        <f t="shared" si="12"/>
        <v>0</v>
      </c>
      <c r="Y26" s="80">
        <v>5</v>
      </c>
      <c r="Z26" s="87">
        <v>0</v>
      </c>
      <c r="AA26" s="87">
        <v>0</v>
      </c>
      <c r="AB26" s="87">
        <v>5</v>
      </c>
      <c r="AC26" s="87">
        <v>0</v>
      </c>
      <c r="AD26" s="87">
        <v>0</v>
      </c>
      <c r="AE26" s="27">
        <f t="shared" si="14"/>
        <v>50</v>
      </c>
      <c r="AF26" s="21">
        <v>9.3</v>
      </c>
      <c r="AG26" s="21"/>
      <c r="AH26" s="21"/>
      <c r="AI26" s="21">
        <v>9.3</v>
      </c>
      <c r="AJ26" s="21"/>
      <c r="AK26" s="21"/>
      <c r="AL26" s="85">
        <f t="shared" si="16"/>
        <v>93</v>
      </c>
      <c r="AM26" s="63">
        <v>10</v>
      </c>
      <c r="AN26" s="60">
        <v>0</v>
      </c>
      <c r="AO26" s="60">
        <v>0</v>
      </c>
      <c r="AP26" s="60">
        <v>10</v>
      </c>
      <c r="AQ26" s="60">
        <v>0</v>
      </c>
      <c r="AR26" s="60">
        <v>0</v>
      </c>
      <c r="AS26" s="45"/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85">
        <f t="shared" si="18"/>
        <v>0</v>
      </c>
      <c r="BA26" s="21">
        <f t="shared" si="35"/>
        <v>10</v>
      </c>
      <c r="BB26" s="19">
        <v>0</v>
      </c>
      <c r="BC26" s="19">
        <v>0</v>
      </c>
      <c r="BD26" s="19">
        <v>10</v>
      </c>
      <c r="BE26" s="19">
        <v>0</v>
      </c>
      <c r="BF26" s="19">
        <v>0</v>
      </c>
      <c r="BG26" s="70">
        <f t="shared" si="30"/>
        <v>100</v>
      </c>
      <c r="BH26" s="29">
        <f>BI26+BJ26+BK26+BL26+BM26</f>
        <v>18.2</v>
      </c>
      <c r="BI26" s="74"/>
      <c r="BJ26" s="74"/>
      <c r="BK26" s="74">
        <v>18.2</v>
      </c>
      <c r="BL26" s="74"/>
      <c r="BM26" s="74"/>
      <c r="BN26" s="70">
        <f t="shared" si="36"/>
        <v>0</v>
      </c>
      <c r="BO26" s="74"/>
      <c r="BP26" s="74"/>
      <c r="BQ26" s="74"/>
      <c r="BR26" s="74"/>
      <c r="BS26" s="74"/>
      <c r="BT26" s="75">
        <f>BN26/BH26*100</f>
        <v>0</v>
      </c>
      <c r="BU26" s="70">
        <f t="shared" si="37"/>
        <v>0</v>
      </c>
      <c r="BV26" s="74"/>
      <c r="BW26" s="74"/>
      <c r="BX26" s="74"/>
      <c r="BY26" s="74"/>
      <c r="BZ26" s="74"/>
      <c r="CA26" s="75">
        <f>BU26/BH26*100</f>
        <v>0</v>
      </c>
      <c r="CB26" s="29">
        <f t="shared" si="38"/>
        <v>3.2</v>
      </c>
      <c r="CC26" s="74"/>
      <c r="CD26" s="74"/>
      <c r="CE26" s="74">
        <v>3.2</v>
      </c>
      <c r="CF26" s="74"/>
      <c r="CG26" s="74"/>
      <c r="CH26" s="75">
        <f>(CB26/BH26*100)</f>
        <v>17.582417582417584</v>
      </c>
      <c r="CI26" s="29">
        <f t="shared" si="39"/>
        <v>18.2</v>
      </c>
      <c r="CJ26" s="74"/>
      <c r="CK26" s="74"/>
      <c r="CL26" s="74">
        <v>18.2</v>
      </c>
      <c r="CM26" s="74"/>
      <c r="CN26" s="74"/>
      <c r="CO26" s="75">
        <f>CI26/BH26*100</f>
        <v>100</v>
      </c>
    </row>
    <row r="27" spans="2:93" s="44" customFormat="1" ht="54.75" customHeight="1">
      <c r="B27" s="21">
        <v>16</v>
      </c>
      <c r="C27" s="84" t="s">
        <v>29</v>
      </c>
      <c r="D27" s="24">
        <f t="shared" si="7"/>
        <v>5</v>
      </c>
      <c r="E27" s="21">
        <v>0.005</v>
      </c>
      <c r="F27" s="24">
        <f t="shared" si="8"/>
        <v>1</v>
      </c>
      <c r="G27" s="21">
        <v>0.001</v>
      </c>
      <c r="H27" s="60">
        <v>13.3</v>
      </c>
      <c r="I27" s="60">
        <v>0.001</v>
      </c>
      <c r="J27" s="33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24">
        <f t="shared" si="10"/>
        <v>0</v>
      </c>
      <c r="Q27" s="34"/>
      <c r="R27" s="30">
        <v>0</v>
      </c>
      <c r="S27" s="19">
        <v>0</v>
      </c>
      <c r="T27" s="19">
        <v>0</v>
      </c>
      <c r="U27" s="21">
        <v>0</v>
      </c>
      <c r="V27" s="19">
        <v>0</v>
      </c>
      <c r="W27" s="19">
        <v>0</v>
      </c>
      <c r="X27" s="24">
        <f t="shared" si="12"/>
        <v>0</v>
      </c>
      <c r="Y27" s="30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27">
        <f t="shared" si="14"/>
        <v>0</v>
      </c>
      <c r="AF27" s="21">
        <v>13.3</v>
      </c>
      <c r="AG27" s="21"/>
      <c r="AH27" s="21"/>
      <c r="AI27" s="21">
        <v>13.3</v>
      </c>
      <c r="AJ27" s="21"/>
      <c r="AK27" s="21"/>
      <c r="AL27" s="85">
        <f t="shared" si="16"/>
        <v>100</v>
      </c>
      <c r="AM27" s="63">
        <f t="shared" si="34"/>
        <v>10</v>
      </c>
      <c r="AN27" s="60">
        <v>0</v>
      </c>
      <c r="AO27" s="60">
        <v>0</v>
      </c>
      <c r="AP27" s="60">
        <v>10</v>
      </c>
      <c r="AQ27" s="60">
        <v>0</v>
      </c>
      <c r="AR27" s="60">
        <v>0</v>
      </c>
      <c r="AS27" s="45"/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85">
        <f t="shared" si="18"/>
        <v>0</v>
      </c>
      <c r="BA27" s="21">
        <f t="shared" si="35"/>
        <v>10.1</v>
      </c>
      <c r="BB27" s="19">
        <v>0</v>
      </c>
      <c r="BC27" s="19">
        <v>0</v>
      </c>
      <c r="BD27" s="19">
        <v>10.1</v>
      </c>
      <c r="BE27" s="19">
        <v>0</v>
      </c>
      <c r="BF27" s="19">
        <v>0</v>
      </c>
      <c r="BG27" s="70">
        <f t="shared" si="30"/>
        <v>101</v>
      </c>
      <c r="BH27" s="29">
        <f>BI27+BJ27+BK27+BL27+BM27</f>
        <v>10</v>
      </c>
      <c r="BI27" s="74"/>
      <c r="BJ27" s="74"/>
      <c r="BK27" s="74">
        <v>10</v>
      </c>
      <c r="BL27" s="74"/>
      <c r="BM27" s="74"/>
      <c r="BN27" s="70">
        <f t="shared" si="36"/>
        <v>0</v>
      </c>
      <c r="BO27" s="74"/>
      <c r="BP27" s="74"/>
      <c r="BQ27" s="74"/>
      <c r="BR27" s="74"/>
      <c r="BS27" s="74"/>
      <c r="BT27" s="75">
        <f>BN27/BH27*100</f>
        <v>0</v>
      </c>
      <c r="BU27" s="70">
        <f t="shared" si="37"/>
        <v>2</v>
      </c>
      <c r="BV27" s="74"/>
      <c r="BW27" s="74"/>
      <c r="BX27" s="74">
        <v>2</v>
      </c>
      <c r="BY27" s="74"/>
      <c r="BZ27" s="74"/>
      <c r="CA27" s="75">
        <f>BU27/BH27*100</f>
        <v>20</v>
      </c>
      <c r="CB27" s="29">
        <f t="shared" si="38"/>
        <v>3</v>
      </c>
      <c r="CC27" s="74"/>
      <c r="CD27" s="74"/>
      <c r="CE27" s="74">
        <v>3</v>
      </c>
      <c r="CF27" s="74"/>
      <c r="CG27" s="74"/>
      <c r="CH27" s="75">
        <f>(CB27/BH27*100)</f>
        <v>30</v>
      </c>
      <c r="CI27" s="29">
        <f t="shared" si="39"/>
        <v>8</v>
      </c>
      <c r="CJ27" s="74"/>
      <c r="CK27" s="74"/>
      <c r="CL27" s="74">
        <v>8</v>
      </c>
      <c r="CM27" s="74"/>
      <c r="CN27" s="74"/>
      <c r="CO27" s="75">
        <f>CI27/BH27*100</f>
        <v>80</v>
      </c>
    </row>
    <row r="28" spans="2:93" s="10" customFormat="1" ht="93.75" customHeight="1">
      <c r="B28" s="12">
        <v>17</v>
      </c>
      <c r="C28" s="12" t="s">
        <v>30</v>
      </c>
      <c r="D28" s="3">
        <f t="shared" si="7"/>
        <v>7.3</v>
      </c>
      <c r="E28" s="8">
        <f>0.005+0.0023</f>
        <v>0.0073</v>
      </c>
      <c r="F28" s="3">
        <f t="shared" si="8"/>
        <v>7.3</v>
      </c>
      <c r="G28" s="8">
        <v>0.0073</v>
      </c>
      <c r="H28" s="9">
        <v>10</v>
      </c>
      <c r="I28" s="9">
        <v>0.0073</v>
      </c>
      <c r="J28" s="71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3">
        <f t="shared" si="10"/>
        <v>0</v>
      </c>
      <c r="Q28" s="14"/>
      <c r="R28" s="6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3">
        <f t="shared" si="12"/>
        <v>0</v>
      </c>
      <c r="Y28" s="6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2">
        <f t="shared" si="14"/>
        <v>0</v>
      </c>
      <c r="AF28" s="8">
        <v>10</v>
      </c>
      <c r="AG28" s="8"/>
      <c r="AH28" s="8"/>
      <c r="AI28" s="8">
        <v>10</v>
      </c>
      <c r="AJ28" s="8"/>
      <c r="AK28" s="8"/>
      <c r="AL28" s="72">
        <f t="shared" si="16"/>
        <v>100</v>
      </c>
      <c r="AM28" s="78">
        <f t="shared" si="34"/>
        <v>10</v>
      </c>
      <c r="AN28" s="9">
        <v>0</v>
      </c>
      <c r="AO28" s="9">
        <v>0</v>
      </c>
      <c r="AP28" s="9">
        <v>10</v>
      </c>
      <c r="AQ28" s="9">
        <v>0</v>
      </c>
      <c r="AR28" s="9">
        <v>0</v>
      </c>
      <c r="AS28" s="73"/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72">
        <f t="shared" si="18"/>
        <v>0</v>
      </c>
      <c r="BA28" s="8">
        <f t="shared" si="35"/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5">
        <f t="shared" si="30"/>
        <v>0</v>
      </c>
      <c r="BH28" s="29">
        <f>BI28+BJ28+BK28+BL28+BM28</f>
        <v>10</v>
      </c>
      <c r="BI28" s="13"/>
      <c r="BJ28" s="13"/>
      <c r="BK28" s="74">
        <v>10</v>
      </c>
      <c r="BL28" s="13"/>
      <c r="BM28" s="13"/>
      <c r="BN28" s="70">
        <f t="shared" si="36"/>
        <v>0</v>
      </c>
      <c r="BO28" s="13"/>
      <c r="BP28" s="13"/>
      <c r="BQ28" s="13"/>
      <c r="BR28" s="13"/>
      <c r="BS28" s="13"/>
      <c r="BT28" s="75">
        <f>BN28/BH28*100</f>
        <v>0</v>
      </c>
      <c r="BU28" s="70">
        <f t="shared" si="37"/>
        <v>0</v>
      </c>
      <c r="BV28" s="13"/>
      <c r="BW28" s="13"/>
      <c r="BX28" s="13"/>
      <c r="BY28" s="13"/>
      <c r="BZ28" s="13"/>
      <c r="CA28" s="75">
        <f>BU28/BH28*100</f>
        <v>0</v>
      </c>
      <c r="CB28" s="29">
        <f t="shared" si="38"/>
        <v>0</v>
      </c>
      <c r="CC28" s="13"/>
      <c r="CD28" s="13"/>
      <c r="CE28" s="11">
        <v>0</v>
      </c>
      <c r="CF28" s="13"/>
      <c r="CG28" s="13"/>
      <c r="CH28" s="75">
        <f>(CB28/BH28*100)</f>
        <v>0</v>
      </c>
      <c r="CI28" s="29">
        <f t="shared" si="39"/>
        <v>10</v>
      </c>
      <c r="CJ28" s="13"/>
      <c r="CK28" s="13"/>
      <c r="CL28" s="11">
        <v>10</v>
      </c>
      <c r="CM28" s="13"/>
      <c r="CN28" s="13"/>
      <c r="CO28" s="75">
        <f>CI28/BH28*100</f>
        <v>100</v>
      </c>
    </row>
    <row r="29" spans="2:93" s="44" customFormat="1" ht="57.75" customHeight="1">
      <c r="B29" s="21">
        <v>18</v>
      </c>
      <c r="C29" s="84" t="s">
        <v>31</v>
      </c>
      <c r="D29" s="85">
        <f t="shared" si="7"/>
        <v>36</v>
      </c>
      <c r="E29" s="21">
        <v>0.036</v>
      </c>
      <c r="F29" s="85">
        <f t="shared" si="8"/>
        <v>36</v>
      </c>
      <c r="G29" s="21">
        <v>0.036</v>
      </c>
      <c r="H29" s="60">
        <v>10</v>
      </c>
      <c r="I29" s="60">
        <v>0.036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85">
        <f t="shared" si="10"/>
        <v>0</v>
      </c>
      <c r="Q29" s="34"/>
      <c r="R29" s="34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85">
        <f t="shared" si="12"/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48">
        <f t="shared" si="14"/>
        <v>0</v>
      </c>
      <c r="AF29" s="21">
        <v>3</v>
      </c>
      <c r="AG29" s="21"/>
      <c r="AH29" s="21"/>
      <c r="AI29" s="21">
        <v>3</v>
      </c>
      <c r="AJ29" s="21"/>
      <c r="AK29" s="21"/>
      <c r="AL29" s="85">
        <f t="shared" si="16"/>
        <v>30</v>
      </c>
      <c r="AM29" s="63">
        <f t="shared" si="34"/>
        <v>10</v>
      </c>
      <c r="AN29" s="60">
        <v>0</v>
      </c>
      <c r="AO29" s="60">
        <v>0</v>
      </c>
      <c r="AP29" s="60">
        <v>10</v>
      </c>
      <c r="AQ29" s="60">
        <v>0</v>
      </c>
      <c r="AR29" s="60">
        <v>0</v>
      </c>
      <c r="AS29" s="45"/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85">
        <f t="shared" si="18"/>
        <v>0</v>
      </c>
      <c r="BA29" s="21">
        <f t="shared" si="35"/>
        <v>1</v>
      </c>
      <c r="BB29" s="19">
        <v>0</v>
      </c>
      <c r="BC29" s="19">
        <v>0</v>
      </c>
      <c r="BD29" s="69">
        <v>1</v>
      </c>
      <c r="BE29" s="19">
        <v>0</v>
      </c>
      <c r="BF29" s="19">
        <v>0</v>
      </c>
      <c r="BG29" s="70">
        <f t="shared" si="30"/>
        <v>10</v>
      </c>
      <c r="BH29" s="29">
        <f>BI29+BJ29+BK29+BL29+BM29</f>
        <v>10</v>
      </c>
      <c r="BI29" s="74"/>
      <c r="BJ29" s="74"/>
      <c r="BK29" s="74">
        <v>10</v>
      </c>
      <c r="BL29" s="74"/>
      <c r="BM29" s="74"/>
      <c r="BN29" s="70">
        <f t="shared" si="36"/>
        <v>0</v>
      </c>
      <c r="BO29" s="74"/>
      <c r="BP29" s="74"/>
      <c r="BQ29" s="74"/>
      <c r="BR29" s="74"/>
      <c r="BS29" s="74"/>
      <c r="BT29" s="75">
        <f>BN29/BH29*100</f>
        <v>0</v>
      </c>
      <c r="BU29" s="70">
        <f t="shared" si="37"/>
        <v>0</v>
      </c>
      <c r="BV29" s="74"/>
      <c r="BW29" s="74"/>
      <c r="BX29" s="74"/>
      <c r="BY29" s="74"/>
      <c r="BZ29" s="74"/>
      <c r="CA29" s="75">
        <f>BU29/BH29*100</f>
        <v>0</v>
      </c>
      <c r="CB29" s="29">
        <f t="shared" si="38"/>
        <v>0</v>
      </c>
      <c r="CC29" s="74"/>
      <c r="CD29" s="74"/>
      <c r="CE29" s="74">
        <v>0</v>
      </c>
      <c r="CF29" s="74"/>
      <c r="CG29" s="74"/>
      <c r="CH29" s="75">
        <f>(CB29/BH29*100)</f>
        <v>0</v>
      </c>
      <c r="CI29" s="29">
        <f t="shared" si="39"/>
        <v>10</v>
      </c>
      <c r="CJ29" s="74"/>
      <c r="CK29" s="74"/>
      <c r="CL29" s="74">
        <v>10</v>
      </c>
      <c r="CM29" s="74"/>
      <c r="CN29" s="74"/>
      <c r="CO29" s="75">
        <f>CI29/BH29*100</f>
        <v>100</v>
      </c>
    </row>
    <row r="30" spans="2:93" s="44" customFormat="1" ht="54.75" customHeight="1">
      <c r="B30" s="21">
        <v>19</v>
      </c>
      <c r="C30" s="84" t="s">
        <v>48</v>
      </c>
      <c r="D30" s="24">
        <f t="shared" si="7"/>
        <v>25</v>
      </c>
      <c r="E30" s="21">
        <v>0.025</v>
      </c>
      <c r="F30" s="24">
        <f t="shared" si="8"/>
        <v>24</v>
      </c>
      <c r="G30" s="21">
        <v>0.024</v>
      </c>
      <c r="H30" s="60">
        <v>25</v>
      </c>
      <c r="I30" s="60">
        <v>0.024</v>
      </c>
      <c r="J30" s="33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24">
        <f t="shared" si="10"/>
        <v>0</v>
      </c>
      <c r="Q30" s="34"/>
      <c r="R30" s="30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4">
        <f t="shared" si="12"/>
        <v>0</v>
      </c>
      <c r="Y30" s="30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27">
        <f t="shared" si="14"/>
        <v>0</v>
      </c>
      <c r="AF30" s="21">
        <v>20</v>
      </c>
      <c r="AG30" s="21"/>
      <c r="AH30" s="21"/>
      <c r="AI30" s="21">
        <v>20</v>
      </c>
      <c r="AJ30" s="21"/>
      <c r="AK30" s="21"/>
      <c r="AL30" s="85">
        <f t="shared" si="16"/>
        <v>80</v>
      </c>
      <c r="AM30" s="63">
        <f t="shared" si="34"/>
        <v>25</v>
      </c>
      <c r="AN30" s="60">
        <v>0</v>
      </c>
      <c r="AO30" s="60">
        <v>0</v>
      </c>
      <c r="AP30" s="60">
        <v>25</v>
      </c>
      <c r="AQ30" s="60">
        <v>0</v>
      </c>
      <c r="AR30" s="60">
        <v>0</v>
      </c>
      <c r="AS30" s="45"/>
      <c r="AT30" s="79">
        <v>17.2</v>
      </c>
      <c r="AU30" s="21">
        <v>0</v>
      </c>
      <c r="AV30" s="21">
        <v>0</v>
      </c>
      <c r="AW30" s="21">
        <v>17.2</v>
      </c>
      <c r="AX30" s="21">
        <v>0</v>
      </c>
      <c r="AY30" s="21">
        <v>0</v>
      </c>
      <c r="AZ30" s="85">
        <f t="shared" si="18"/>
        <v>68.8</v>
      </c>
      <c r="BA30" s="21">
        <f t="shared" si="35"/>
        <v>17.2</v>
      </c>
      <c r="BB30" s="19">
        <v>0</v>
      </c>
      <c r="BC30" s="19">
        <v>0</v>
      </c>
      <c r="BD30" s="21">
        <v>17.2</v>
      </c>
      <c r="BE30" s="19">
        <v>0</v>
      </c>
      <c r="BF30" s="19">
        <v>0</v>
      </c>
      <c r="BG30" s="70">
        <f t="shared" si="30"/>
        <v>68.8</v>
      </c>
      <c r="BH30" s="29">
        <f>BI30+BJ30+BK30+BL30+BM30</f>
        <v>25</v>
      </c>
      <c r="BI30" s="74"/>
      <c r="BJ30" s="74"/>
      <c r="BK30" s="74">
        <v>25</v>
      </c>
      <c r="BL30" s="74"/>
      <c r="BM30" s="74"/>
      <c r="BN30" s="70">
        <f t="shared" si="36"/>
        <v>13</v>
      </c>
      <c r="BO30" s="74"/>
      <c r="BP30" s="74"/>
      <c r="BQ30" s="74">
        <v>13</v>
      </c>
      <c r="BR30" s="74"/>
      <c r="BS30" s="74"/>
      <c r="BT30" s="75">
        <f>BN30/BH30*100</f>
        <v>52</v>
      </c>
      <c r="BU30" s="70">
        <f t="shared" si="37"/>
        <v>13</v>
      </c>
      <c r="BV30" s="74"/>
      <c r="BW30" s="74"/>
      <c r="BX30" s="74">
        <v>13</v>
      </c>
      <c r="BY30" s="74"/>
      <c r="BZ30" s="74"/>
      <c r="CA30" s="75">
        <f>BU30/BH30*100</f>
        <v>52</v>
      </c>
      <c r="CB30" s="29">
        <f t="shared" si="38"/>
        <v>13</v>
      </c>
      <c r="CC30" s="74"/>
      <c r="CD30" s="74"/>
      <c r="CE30" s="74">
        <v>13</v>
      </c>
      <c r="CF30" s="74"/>
      <c r="CG30" s="74"/>
      <c r="CH30" s="75">
        <f>(CB30/BH30*100)</f>
        <v>52</v>
      </c>
      <c r="CI30" s="29">
        <f t="shared" si="39"/>
        <v>13</v>
      </c>
      <c r="CJ30" s="74"/>
      <c r="CK30" s="74"/>
      <c r="CL30" s="74">
        <v>13</v>
      </c>
      <c r="CM30" s="74"/>
      <c r="CN30" s="74"/>
      <c r="CO30" s="75">
        <f>CI30/BH30*100</f>
        <v>52</v>
      </c>
    </row>
    <row r="31" spans="2:93" s="44" customFormat="1" ht="57.75" customHeight="1">
      <c r="B31" s="21">
        <v>20</v>
      </c>
      <c r="C31" s="84" t="s">
        <v>32</v>
      </c>
      <c r="D31" s="24">
        <f t="shared" si="7"/>
        <v>16</v>
      </c>
      <c r="E31" s="21">
        <v>0.016</v>
      </c>
      <c r="F31" s="24">
        <f t="shared" si="8"/>
        <v>16</v>
      </c>
      <c r="G31" s="37">
        <v>0.016</v>
      </c>
      <c r="H31" s="38">
        <v>16</v>
      </c>
      <c r="I31" s="39">
        <v>0.016</v>
      </c>
      <c r="J31" s="33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24">
        <f t="shared" si="10"/>
        <v>0</v>
      </c>
      <c r="Q31" s="34"/>
      <c r="R31" s="30">
        <v>12</v>
      </c>
      <c r="S31" s="21">
        <v>0</v>
      </c>
      <c r="T31" s="21">
        <v>0</v>
      </c>
      <c r="U31" s="21">
        <v>12</v>
      </c>
      <c r="V31" s="21">
        <v>0</v>
      </c>
      <c r="W31" s="21">
        <v>0</v>
      </c>
      <c r="X31" s="24">
        <f t="shared" si="12"/>
        <v>75</v>
      </c>
      <c r="Y31" s="30">
        <v>12</v>
      </c>
      <c r="Z31" s="34">
        <v>0</v>
      </c>
      <c r="AA31" s="34">
        <v>0</v>
      </c>
      <c r="AB31" s="34">
        <v>12</v>
      </c>
      <c r="AC31" s="34">
        <v>0</v>
      </c>
      <c r="AD31" s="34">
        <v>0</v>
      </c>
      <c r="AE31" s="27">
        <f t="shared" si="14"/>
        <v>75</v>
      </c>
      <c r="AF31" s="21">
        <v>12</v>
      </c>
      <c r="AG31" s="21"/>
      <c r="AH31" s="21"/>
      <c r="AI31" s="21">
        <v>12</v>
      </c>
      <c r="AJ31" s="21"/>
      <c r="AK31" s="21"/>
      <c r="AL31" s="85">
        <f t="shared" si="16"/>
        <v>75</v>
      </c>
      <c r="AM31" s="63">
        <v>30</v>
      </c>
      <c r="AN31" s="60">
        <v>0</v>
      </c>
      <c r="AO31" s="60">
        <v>0</v>
      </c>
      <c r="AP31" s="60">
        <v>30</v>
      </c>
      <c r="AQ31" s="60">
        <v>0</v>
      </c>
      <c r="AR31" s="60">
        <v>0</v>
      </c>
      <c r="AS31" s="45"/>
      <c r="AT31" s="79">
        <v>4.4</v>
      </c>
      <c r="AU31" s="21">
        <v>0</v>
      </c>
      <c r="AV31" s="21">
        <v>0</v>
      </c>
      <c r="AW31" s="21">
        <v>4.4</v>
      </c>
      <c r="AX31" s="21">
        <v>0</v>
      </c>
      <c r="AY31" s="21">
        <v>0</v>
      </c>
      <c r="AZ31" s="85">
        <f t="shared" si="18"/>
        <v>14.666666666666666</v>
      </c>
      <c r="BA31" s="21">
        <f t="shared" si="35"/>
        <v>8.100000000000001</v>
      </c>
      <c r="BB31" s="19">
        <v>0</v>
      </c>
      <c r="BC31" s="19">
        <v>0</v>
      </c>
      <c r="BD31" s="21">
        <f>4.4+3.7</f>
        <v>8.100000000000001</v>
      </c>
      <c r="BE31" s="19">
        <v>0</v>
      </c>
      <c r="BF31" s="19">
        <v>0</v>
      </c>
      <c r="BG31" s="70">
        <f t="shared" si="30"/>
        <v>27.000000000000007</v>
      </c>
      <c r="BH31" s="29">
        <f>BI31+BJ31+BK31+BL31+BM31</f>
        <v>22</v>
      </c>
      <c r="BI31" s="74"/>
      <c r="BJ31" s="74"/>
      <c r="BK31" s="74">
        <v>22</v>
      </c>
      <c r="BL31" s="74"/>
      <c r="BM31" s="74"/>
      <c r="BN31" s="70">
        <f t="shared" si="36"/>
        <v>0</v>
      </c>
      <c r="BO31" s="74"/>
      <c r="BP31" s="74"/>
      <c r="BQ31" s="74"/>
      <c r="BR31" s="74"/>
      <c r="BS31" s="74"/>
      <c r="BT31" s="75">
        <f>BN31/BH31*100</f>
        <v>0</v>
      </c>
      <c r="BU31" s="70">
        <f t="shared" si="37"/>
        <v>6</v>
      </c>
      <c r="BV31" s="74"/>
      <c r="BW31" s="74"/>
      <c r="BX31" s="74">
        <v>6</v>
      </c>
      <c r="BY31" s="74"/>
      <c r="BZ31" s="74"/>
      <c r="CA31" s="75">
        <f>BU31/BH31*100</f>
        <v>27.27272727272727</v>
      </c>
      <c r="CB31" s="29">
        <f t="shared" si="38"/>
        <v>10</v>
      </c>
      <c r="CC31" s="74"/>
      <c r="CD31" s="74"/>
      <c r="CE31" s="74">
        <v>10</v>
      </c>
      <c r="CF31" s="74"/>
      <c r="CG31" s="74"/>
      <c r="CH31" s="75">
        <f>(CB31/BH31*100)</f>
        <v>45.45454545454545</v>
      </c>
      <c r="CI31" s="29">
        <f t="shared" si="39"/>
        <v>22</v>
      </c>
      <c r="CJ31" s="74"/>
      <c r="CK31" s="74"/>
      <c r="CL31" s="74">
        <v>22</v>
      </c>
      <c r="CM31" s="74"/>
      <c r="CN31" s="74"/>
      <c r="CO31" s="75">
        <f>CI31/BH31*100</f>
        <v>100</v>
      </c>
    </row>
    <row r="32" spans="2:93" s="16" customFormat="1" ht="54.75" customHeight="1">
      <c r="B32" s="104" t="s">
        <v>0</v>
      </c>
      <c r="C32" s="104" t="s">
        <v>1</v>
      </c>
      <c r="D32" s="88" t="s">
        <v>44</v>
      </c>
      <c r="E32" s="23"/>
      <c r="F32" s="88" t="s">
        <v>21</v>
      </c>
      <c r="G32" s="23"/>
      <c r="H32" s="88" t="s">
        <v>39</v>
      </c>
      <c r="I32" s="40" t="s">
        <v>20</v>
      </c>
      <c r="J32" s="105" t="s">
        <v>40</v>
      </c>
      <c r="K32" s="93" t="s">
        <v>38</v>
      </c>
      <c r="L32" s="93"/>
      <c r="M32" s="93"/>
      <c r="N32" s="93"/>
      <c r="O32" s="94"/>
      <c r="P32" s="107" t="s">
        <v>15</v>
      </c>
      <c r="Q32" s="41"/>
      <c r="R32" s="105" t="s">
        <v>41</v>
      </c>
      <c r="S32" s="93" t="s">
        <v>38</v>
      </c>
      <c r="T32" s="93"/>
      <c r="U32" s="93"/>
      <c r="V32" s="93"/>
      <c r="W32" s="94"/>
      <c r="X32" s="107" t="s">
        <v>15</v>
      </c>
      <c r="Y32" s="105" t="s">
        <v>43</v>
      </c>
      <c r="Z32" s="93" t="s">
        <v>38</v>
      </c>
      <c r="AA32" s="93"/>
      <c r="AB32" s="93"/>
      <c r="AC32" s="93"/>
      <c r="AD32" s="94"/>
      <c r="AE32" s="107" t="s">
        <v>15</v>
      </c>
      <c r="AF32" s="108" t="s">
        <v>47</v>
      </c>
      <c r="AG32" s="108" t="s">
        <v>38</v>
      </c>
      <c r="AH32" s="108"/>
      <c r="AI32" s="108"/>
      <c r="AJ32" s="108"/>
      <c r="AK32" s="108"/>
      <c r="AL32" s="109" t="s">
        <v>15</v>
      </c>
      <c r="AM32" s="108" t="s">
        <v>53</v>
      </c>
      <c r="AN32" s="108" t="s">
        <v>38</v>
      </c>
      <c r="AO32" s="108"/>
      <c r="AP32" s="108"/>
      <c r="AQ32" s="108"/>
      <c r="AR32" s="108"/>
      <c r="AS32" s="45"/>
      <c r="AT32" s="108" t="s">
        <v>55</v>
      </c>
      <c r="AU32" s="108" t="s">
        <v>38</v>
      </c>
      <c r="AV32" s="108"/>
      <c r="AW32" s="108"/>
      <c r="AX32" s="108"/>
      <c r="AY32" s="108"/>
      <c r="AZ32" s="109" t="s">
        <v>56</v>
      </c>
      <c r="BA32" s="97" t="s">
        <v>59</v>
      </c>
      <c r="BB32" s="92" t="s">
        <v>38</v>
      </c>
      <c r="BC32" s="93"/>
      <c r="BD32" s="93"/>
      <c r="BE32" s="93"/>
      <c r="BF32" s="94"/>
      <c r="BG32" s="104" t="s">
        <v>60</v>
      </c>
      <c r="BH32" s="105" t="s">
        <v>61</v>
      </c>
      <c r="BI32" s="104" t="s">
        <v>38</v>
      </c>
      <c r="BJ32" s="104"/>
      <c r="BK32" s="104"/>
      <c r="BL32" s="104"/>
      <c r="BM32" s="104"/>
      <c r="BN32" s="105" t="s">
        <v>61</v>
      </c>
      <c r="BO32" s="104" t="s">
        <v>38</v>
      </c>
      <c r="BP32" s="104"/>
      <c r="BQ32" s="104"/>
      <c r="BR32" s="104"/>
      <c r="BS32" s="104"/>
      <c r="BT32" s="104" t="s">
        <v>64</v>
      </c>
      <c r="BU32" s="105" t="s">
        <v>68</v>
      </c>
      <c r="BV32" s="104" t="s">
        <v>38</v>
      </c>
      <c r="BW32" s="104"/>
      <c r="BX32" s="104"/>
      <c r="BY32" s="104"/>
      <c r="BZ32" s="104"/>
      <c r="CA32" s="105" t="s">
        <v>69</v>
      </c>
      <c r="CB32" s="105" t="s">
        <v>70</v>
      </c>
      <c r="CC32" s="104" t="s">
        <v>38</v>
      </c>
      <c r="CD32" s="104"/>
      <c r="CE32" s="104"/>
      <c r="CF32" s="104"/>
      <c r="CG32" s="104"/>
      <c r="CH32" s="105" t="s">
        <v>71</v>
      </c>
      <c r="CI32" s="105" t="s">
        <v>73</v>
      </c>
      <c r="CJ32" s="104" t="s">
        <v>38</v>
      </c>
      <c r="CK32" s="104"/>
      <c r="CL32" s="104"/>
      <c r="CM32" s="104"/>
      <c r="CN32" s="104"/>
      <c r="CO32" s="105" t="s">
        <v>78</v>
      </c>
    </row>
    <row r="33" spans="2:93" s="16" customFormat="1" ht="277.5" customHeight="1">
      <c r="B33" s="104"/>
      <c r="C33" s="104"/>
      <c r="D33" s="89"/>
      <c r="E33" s="42"/>
      <c r="F33" s="89"/>
      <c r="G33" s="4"/>
      <c r="H33" s="89"/>
      <c r="I33" s="25" t="s">
        <v>16</v>
      </c>
      <c r="J33" s="105"/>
      <c r="K33" s="26" t="s">
        <v>11</v>
      </c>
      <c r="L33" s="15" t="s">
        <v>12</v>
      </c>
      <c r="M33" s="15" t="s">
        <v>13</v>
      </c>
      <c r="N33" s="15" t="s">
        <v>14</v>
      </c>
      <c r="O33" s="15" t="s">
        <v>19</v>
      </c>
      <c r="P33" s="107"/>
      <c r="Q33" s="41"/>
      <c r="R33" s="105"/>
      <c r="S33" s="23" t="s">
        <v>11</v>
      </c>
      <c r="T33" s="23" t="s">
        <v>12</v>
      </c>
      <c r="U33" s="23" t="s">
        <v>13</v>
      </c>
      <c r="V33" s="23" t="s">
        <v>14</v>
      </c>
      <c r="W33" s="23" t="s">
        <v>42</v>
      </c>
      <c r="X33" s="95"/>
      <c r="Y33" s="90"/>
      <c r="Z33" s="23" t="s">
        <v>11</v>
      </c>
      <c r="AA33" s="23" t="s">
        <v>12</v>
      </c>
      <c r="AB33" s="23" t="s">
        <v>13</v>
      </c>
      <c r="AC33" s="23" t="s">
        <v>14</v>
      </c>
      <c r="AD33" s="23" t="s">
        <v>42</v>
      </c>
      <c r="AE33" s="107"/>
      <c r="AF33" s="108"/>
      <c r="AG33" s="84" t="s">
        <v>11</v>
      </c>
      <c r="AH33" s="84" t="s">
        <v>12</v>
      </c>
      <c r="AI33" s="84" t="s">
        <v>13</v>
      </c>
      <c r="AJ33" s="84" t="s">
        <v>14</v>
      </c>
      <c r="AK33" s="84" t="s">
        <v>45</v>
      </c>
      <c r="AL33" s="109"/>
      <c r="AM33" s="108"/>
      <c r="AN33" s="84" t="s">
        <v>11</v>
      </c>
      <c r="AO33" s="84" t="s">
        <v>12</v>
      </c>
      <c r="AP33" s="84" t="s">
        <v>13</v>
      </c>
      <c r="AQ33" s="84" t="s">
        <v>14</v>
      </c>
      <c r="AR33" s="84" t="s">
        <v>54</v>
      </c>
      <c r="AS33" s="45"/>
      <c r="AT33" s="108"/>
      <c r="AU33" s="84" t="s">
        <v>11</v>
      </c>
      <c r="AV33" s="84" t="s">
        <v>12</v>
      </c>
      <c r="AW33" s="84" t="s">
        <v>13</v>
      </c>
      <c r="AX33" s="84" t="s">
        <v>14</v>
      </c>
      <c r="AY33" s="84" t="s">
        <v>54</v>
      </c>
      <c r="AZ33" s="109"/>
      <c r="BA33" s="98"/>
      <c r="BB33" s="15" t="s">
        <v>11</v>
      </c>
      <c r="BC33" s="15" t="s">
        <v>12</v>
      </c>
      <c r="BD33" s="15" t="s">
        <v>13</v>
      </c>
      <c r="BE33" s="15" t="s">
        <v>14</v>
      </c>
      <c r="BF33" s="15" t="s">
        <v>54</v>
      </c>
      <c r="BG33" s="104"/>
      <c r="BH33" s="105"/>
      <c r="BI33" s="15" t="s">
        <v>11</v>
      </c>
      <c r="BJ33" s="15" t="s">
        <v>12</v>
      </c>
      <c r="BK33" s="15" t="s">
        <v>13</v>
      </c>
      <c r="BL33" s="15" t="s">
        <v>14</v>
      </c>
      <c r="BM33" s="15" t="s">
        <v>54</v>
      </c>
      <c r="BN33" s="105"/>
      <c r="BO33" s="15" t="s">
        <v>11</v>
      </c>
      <c r="BP33" s="15" t="s">
        <v>12</v>
      </c>
      <c r="BQ33" s="15" t="s">
        <v>13</v>
      </c>
      <c r="BR33" s="15" t="s">
        <v>14</v>
      </c>
      <c r="BS33" s="15" t="s">
        <v>54</v>
      </c>
      <c r="BT33" s="104"/>
      <c r="BU33" s="105"/>
      <c r="BV33" s="15" t="s">
        <v>11</v>
      </c>
      <c r="BW33" s="15" t="s">
        <v>12</v>
      </c>
      <c r="BX33" s="15" t="s">
        <v>13</v>
      </c>
      <c r="BY33" s="15" t="s">
        <v>14</v>
      </c>
      <c r="BZ33" s="15" t="s">
        <v>54</v>
      </c>
      <c r="CA33" s="105"/>
      <c r="CB33" s="105"/>
      <c r="CC33" s="15" t="s">
        <v>11</v>
      </c>
      <c r="CD33" s="15" t="s">
        <v>12</v>
      </c>
      <c r="CE33" s="15" t="s">
        <v>13</v>
      </c>
      <c r="CF33" s="15" t="s">
        <v>14</v>
      </c>
      <c r="CG33" s="15" t="s">
        <v>54</v>
      </c>
      <c r="CH33" s="105"/>
      <c r="CI33" s="105"/>
      <c r="CJ33" s="15" t="s">
        <v>11</v>
      </c>
      <c r="CK33" s="15" t="s">
        <v>12</v>
      </c>
      <c r="CL33" s="15" t="s">
        <v>13</v>
      </c>
      <c r="CM33" s="15" t="s">
        <v>14</v>
      </c>
      <c r="CN33" s="15" t="s">
        <v>54</v>
      </c>
      <c r="CO33" s="105"/>
    </row>
    <row r="34" spans="2:93" s="43" customFormat="1" ht="81.75" customHeight="1">
      <c r="B34" s="110" t="s">
        <v>9</v>
      </c>
      <c r="C34" s="111"/>
      <c r="D34" s="29">
        <f t="shared" si="7"/>
        <v>4577.699999999999</v>
      </c>
      <c r="E34" s="22">
        <f>SUM(E35:E42)</f>
        <v>4.577699999999999</v>
      </c>
      <c r="F34" s="29">
        <f t="shared" si="8"/>
        <v>4297.8820000000005</v>
      </c>
      <c r="G34" s="22">
        <v>4.297882</v>
      </c>
      <c r="H34" s="18">
        <f aca="true" t="shared" si="40" ref="H34:O34">SUM(H35:H42)</f>
        <v>5183.8</v>
      </c>
      <c r="I34" s="18">
        <f t="shared" si="40"/>
        <v>4.297882</v>
      </c>
      <c r="J34" s="18">
        <f t="shared" si="40"/>
        <v>1434.1</v>
      </c>
      <c r="K34" s="18">
        <f t="shared" si="40"/>
        <v>0</v>
      </c>
      <c r="L34" s="18">
        <f t="shared" si="40"/>
        <v>138</v>
      </c>
      <c r="M34" s="18">
        <f t="shared" si="40"/>
        <v>1281.6</v>
      </c>
      <c r="N34" s="18">
        <f t="shared" si="40"/>
        <v>0</v>
      </c>
      <c r="O34" s="18">
        <f t="shared" si="40"/>
        <v>14.5</v>
      </c>
      <c r="P34" s="29">
        <f t="shared" si="10"/>
        <v>27.665033373201126</v>
      </c>
      <c r="Q34" s="80"/>
      <c r="R34" s="18">
        <f aca="true" t="shared" si="41" ref="R34:BS34">SUM(R35:R42)</f>
        <v>2265.07</v>
      </c>
      <c r="S34" s="18">
        <f t="shared" si="41"/>
        <v>0</v>
      </c>
      <c r="T34" s="18">
        <f t="shared" si="41"/>
        <v>205.8</v>
      </c>
      <c r="U34" s="18">
        <f t="shared" si="41"/>
        <v>1967.77</v>
      </c>
      <c r="V34" s="18">
        <f t="shared" si="41"/>
        <v>0</v>
      </c>
      <c r="W34" s="18">
        <f t="shared" si="41"/>
        <v>91.5</v>
      </c>
      <c r="X34" s="29">
        <f t="shared" si="12"/>
        <v>43.695165708553574</v>
      </c>
      <c r="Y34" s="18">
        <f t="shared" si="41"/>
        <v>3280.67</v>
      </c>
      <c r="Z34" s="18">
        <f t="shared" si="41"/>
        <v>0</v>
      </c>
      <c r="AA34" s="18">
        <f t="shared" si="41"/>
        <v>400.9</v>
      </c>
      <c r="AB34" s="18">
        <f t="shared" si="41"/>
        <v>2875.77</v>
      </c>
      <c r="AC34" s="18">
        <f t="shared" si="41"/>
        <v>0</v>
      </c>
      <c r="AD34" s="18">
        <f t="shared" si="41"/>
        <v>4</v>
      </c>
      <c r="AE34" s="17">
        <f t="shared" si="14"/>
        <v>63.286970947953236</v>
      </c>
      <c r="AF34" s="18">
        <f t="shared" si="41"/>
        <v>5441.3</v>
      </c>
      <c r="AG34" s="18">
        <f t="shared" si="41"/>
        <v>0</v>
      </c>
      <c r="AH34" s="18">
        <f t="shared" si="41"/>
        <v>703.8</v>
      </c>
      <c r="AI34" s="18">
        <f t="shared" si="41"/>
        <v>4733.5</v>
      </c>
      <c r="AJ34" s="18">
        <f t="shared" si="41"/>
        <v>0</v>
      </c>
      <c r="AK34" s="18">
        <f t="shared" si="41"/>
        <v>4</v>
      </c>
      <c r="AL34" s="29">
        <f t="shared" si="16"/>
        <v>104.96739843358154</v>
      </c>
      <c r="AM34" s="18">
        <f t="shared" si="41"/>
        <v>5993.4</v>
      </c>
      <c r="AN34" s="18">
        <f t="shared" si="41"/>
        <v>0</v>
      </c>
      <c r="AO34" s="18">
        <f t="shared" si="41"/>
        <v>890</v>
      </c>
      <c r="AP34" s="18">
        <f t="shared" si="41"/>
        <v>5081.4</v>
      </c>
      <c r="AQ34" s="18">
        <f t="shared" si="41"/>
        <v>22</v>
      </c>
      <c r="AR34" s="18">
        <f t="shared" si="41"/>
        <v>0</v>
      </c>
      <c r="AS34" s="18">
        <f t="shared" si="41"/>
        <v>0</v>
      </c>
      <c r="AT34" s="18">
        <f t="shared" si="41"/>
        <v>1126.8</v>
      </c>
      <c r="AU34" s="18">
        <f t="shared" si="41"/>
        <v>0</v>
      </c>
      <c r="AV34" s="18">
        <f t="shared" si="41"/>
        <v>72.8</v>
      </c>
      <c r="AW34" s="18">
        <f t="shared" si="41"/>
        <v>1054</v>
      </c>
      <c r="AX34" s="18">
        <f t="shared" si="41"/>
        <v>0</v>
      </c>
      <c r="AY34" s="18">
        <f t="shared" si="41"/>
        <v>0</v>
      </c>
      <c r="AZ34" s="29">
        <f t="shared" si="18"/>
        <v>18.800680748823705</v>
      </c>
      <c r="BA34" s="18">
        <f t="shared" si="41"/>
        <v>5951.4</v>
      </c>
      <c r="BB34" s="18">
        <f t="shared" si="41"/>
        <v>0</v>
      </c>
      <c r="BC34" s="18">
        <f t="shared" si="41"/>
        <v>890</v>
      </c>
      <c r="BD34" s="18">
        <f t="shared" si="41"/>
        <v>5055</v>
      </c>
      <c r="BE34" s="18">
        <f t="shared" si="41"/>
        <v>0</v>
      </c>
      <c r="BF34" s="18">
        <f t="shared" si="41"/>
        <v>6.4</v>
      </c>
      <c r="BG34" s="70">
        <f aca="true" t="shared" si="42" ref="BG34:BG42">BA34/AM34*100</f>
        <v>99.29922915206727</v>
      </c>
      <c r="BH34" s="18">
        <f t="shared" si="41"/>
        <v>6710.3</v>
      </c>
      <c r="BI34" s="18">
        <f t="shared" si="41"/>
        <v>0</v>
      </c>
      <c r="BJ34" s="18">
        <f t="shared" si="41"/>
        <v>679</v>
      </c>
      <c r="BK34" s="18">
        <f t="shared" si="41"/>
        <v>5916.6</v>
      </c>
      <c r="BL34" s="18">
        <f t="shared" si="41"/>
        <v>0</v>
      </c>
      <c r="BM34" s="18">
        <f t="shared" si="41"/>
        <v>114.7</v>
      </c>
      <c r="BN34" s="18">
        <f t="shared" si="41"/>
        <v>1046.5</v>
      </c>
      <c r="BO34" s="18">
        <f t="shared" si="41"/>
        <v>0</v>
      </c>
      <c r="BP34" s="18">
        <f t="shared" si="41"/>
        <v>22</v>
      </c>
      <c r="BQ34" s="18">
        <f t="shared" si="41"/>
        <v>1024.5</v>
      </c>
      <c r="BR34" s="18">
        <f t="shared" si="41"/>
        <v>0</v>
      </c>
      <c r="BS34" s="18">
        <f t="shared" si="41"/>
        <v>0</v>
      </c>
      <c r="BT34" s="75">
        <f>BN34/BH34*100</f>
        <v>15.595427924235874</v>
      </c>
      <c r="BU34" s="18">
        <f aca="true" t="shared" si="43" ref="BU34:BZ34">SUM(BU35:BU42)</f>
        <v>2756.7999999999997</v>
      </c>
      <c r="BV34" s="18">
        <f t="shared" si="43"/>
        <v>0</v>
      </c>
      <c r="BW34" s="18">
        <f t="shared" si="43"/>
        <v>347.6</v>
      </c>
      <c r="BX34" s="18">
        <f t="shared" si="43"/>
        <v>2342.2</v>
      </c>
      <c r="BY34" s="18">
        <f t="shared" si="43"/>
        <v>0</v>
      </c>
      <c r="BZ34" s="18">
        <f t="shared" si="43"/>
        <v>67</v>
      </c>
      <c r="CA34" s="75">
        <f>BU34/BH34*100</f>
        <v>41.083111038254614</v>
      </c>
      <c r="CB34" s="18">
        <f aca="true" t="shared" si="44" ref="CB34:CG34">SUM(CB35:CB42)</f>
        <v>4883.74</v>
      </c>
      <c r="CC34" s="18">
        <f t="shared" si="44"/>
        <v>0</v>
      </c>
      <c r="CD34" s="18">
        <f t="shared" si="44"/>
        <v>573.6</v>
      </c>
      <c r="CE34" s="18">
        <f t="shared" si="44"/>
        <v>4229.139999999999</v>
      </c>
      <c r="CF34" s="18">
        <f t="shared" si="44"/>
        <v>0</v>
      </c>
      <c r="CG34" s="18">
        <f t="shared" si="44"/>
        <v>81</v>
      </c>
      <c r="CH34" s="75">
        <f>(CB34/BH34*100)</f>
        <v>72.77975649374841</v>
      </c>
      <c r="CI34" s="18">
        <f aca="true" t="shared" si="45" ref="CI34:CN34">SUM(CI35:CI42)</f>
        <v>6662.770000000001</v>
      </c>
      <c r="CJ34" s="18">
        <f t="shared" si="45"/>
        <v>0</v>
      </c>
      <c r="CK34" s="18">
        <f t="shared" si="45"/>
        <v>679</v>
      </c>
      <c r="CL34" s="18">
        <f t="shared" si="45"/>
        <v>5895.970000000001</v>
      </c>
      <c r="CM34" s="18">
        <f t="shared" si="45"/>
        <v>0</v>
      </c>
      <c r="CN34" s="18">
        <f t="shared" si="45"/>
        <v>87.8</v>
      </c>
      <c r="CO34" s="75">
        <f>CI34/BH34*100</f>
        <v>99.29168591568188</v>
      </c>
    </row>
    <row r="35" spans="2:93" s="65" customFormat="1" ht="65.25" customHeight="1">
      <c r="B35" s="84">
        <v>21</v>
      </c>
      <c r="C35" s="84" t="s">
        <v>33</v>
      </c>
      <c r="D35" s="24">
        <f t="shared" si="7"/>
        <v>7</v>
      </c>
      <c r="E35" s="84">
        <v>0.007</v>
      </c>
      <c r="F35" s="24">
        <f t="shared" si="8"/>
        <v>4</v>
      </c>
      <c r="G35" s="84">
        <v>0.004</v>
      </c>
      <c r="H35" s="48">
        <v>6</v>
      </c>
      <c r="I35" s="48">
        <v>0.004</v>
      </c>
      <c r="J35" s="33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24">
        <f t="shared" si="10"/>
        <v>0</v>
      </c>
      <c r="Q35" s="87"/>
      <c r="R35" s="80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24">
        <f t="shared" si="12"/>
        <v>0</v>
      </c>
      <c r="Y35" s="80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27">
        <f t="shared" si="14"/>
        <v>0</v>
      </c>
      <c r="AF35" s="84">
        <v>6</v>
      </c>
      <c r="AG35" s="84">
        <v>0</v>
      </c>
      <c r="AH35" s="84">
        <v>0</v>
      </c>
      <c r="AI35" s="84">
        <v>6</v>
      </c>
      <c r="AJ35" s="84">
        <v>0</v>
      </c>
      <c r="AK35" s="84">
        <v>0</v>
      </c>
      <c r="AL35" s="85">
        <f t="shared" si="16"/>
        <v>100</v>
      </c>
      <c r="AM35" s="63">
        <f aca="true" t="shared" si="46" ref="AM35:AM42">AN35+AO35+AP35+AQ35+AR35</f>
        <v>3</v>
      </c>
      <c r="AN35" s="60">
        <v>0</v>
      </c>
      <c r="AO35" s="60">
        <v>0</v>
      </c>
      <c r="AP35" s="60">
        <v>3</v>
      </c>
      <c r="AQ35" s="60">
        <v>0</v>
      </c>
      <c r="AR35" s="60">
        <v>0</v>
      </c>
      <c r="AS35" s="64"/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85">
        <f t="shared" si="18"/>
        <v>0</v>
      </c>
      <c r="BA35" s="21">
        <f aca="true" t="shared" si="47" ref="BA35:BA41">BC35+BD35+BE35+BF35</f>
        <v>3.7</v>
      </c>
      <c r="BB35" s="19">
        <v>0</v>
      </c>
      <c r="BC35" s="19">
        <v>0</v>
      </c>
      <c r="BD35" s="19">
        <v>3.7</v>
      </c>
      <c r="BE35" s="19">
        <v>0</v>
      </c>
      <c r="BF35" s="19">
        <v>0</v>
      </c>
      <c r="BG35" s="70">
        <f t="shared" si="42"/>
        <v>123.33333333333334</v>
      </c>
      <c r="BH35" s="29">
        <f>BI35+BJ35+BK35+BL35+BM35</f>
        <v>5</v>
      </c>
      <c r="BI35" s="76"/>
      <c r="BJ35" s="74"/>
      <c r="BK35" s="74">
        <v>5</v>
      </c>
      <c r="BL35" s="74"/>
      <c r="BM35" s="74"/>
      <c r="BN35" s="70">
        <f aca="true" t="shared" si="48" ref="BN35:BN42">BO35+BP35+BQ35+BR35+BS35</f>
        <v>0</v>
      </c>
      <c r="BO35" s="76"/>
      <c r="BP35" s="76"/>
      <c r="BQ35" s="76"/>
      <c r="BR35" s="76"/>
      <c r="BS35" s="76"/>
      <c r="BT35" s="75">
        <f>BN35/BH35*100</f>
        <v>0</v>
      </c>
      <c r="BU35" s="70">
        <f aca="true" t="shared" si="49" ref="BU35:BU42">BV35+BW35+BX35+BY35+BZ35</f>
        <v>0</v>
      </c>
      <c r="BV35" s="76"/>
      <c r="BW35" s="74"/>
      <c r="BX35" s="74"/>
      <c r="BY35" s="74"/>
      <c r="BZ35" s="76"/>
      <c r="CA35" s="75">
        <f>BU35/BH35*100</f>
        <v>0</v>
      </c>
      <c r="CB35" s="29">
        <f aca="true" t="shared" si="50" ref="CB35:CB42">CC35+CD35+CE35+CF35+CG35</f>
        <v>2</v>
      </c>
      <c r="CC35" s="76"/>
      <c r="CD35" s="74"/>
      <c r="CE35" s="74">
        <v>2</v>
      </c>
      <c r="CF35" s="74"/>
      <c r="CG35" s="76"/>
      <c r="CH35" s="75">
        <f>(CB35/BH35*100)</f>
        <v>40</v>
      </c>
      <c r="CI35" s="29">
        <f aca="true" t="shared" si="51" ref="CI35:CI42">CJ35+CK35+CL35+CM35+CN35</f>
        <v>5</v>
      </c>
      <c r="CJ35" s="76"/>
      <c r="CK35" s="74"/>
      <c r="CL35" s="74">
        <v>5</v>
      </c>
      <c r="CM35" s="74"/>
      <c r="CN35" s="76"/>
      <c r="CO35" s="75">
        <f>CI35/BH35*100</f>
        <v>100</v>
      </c>
    </row>
    <row r="36" spans="2:93" s="44" customFormat="1" ht="42.75" customHeight="1">
      <c r="B36" s="21">
        <v>22</v>
      </c>
      <c r="C36" s="84" t="s">
        <v>34</v>
      </c>
      <c r="D36" s="24">
        <f t="shared" si="7"/>
        <v>3422</v>
      </c>
      <c r="E36" s="21">
        <v>3.422</v>
      </c>
      <c r="F36" s="24">
        <f t="shared" si="8"/>
        <v>3192.8999999999996</v>
      </c>
      <c r="G36" s="84">
        <v>3.1929</v>
      </c>
      <c r="H36" s="60">
        <v>3761</v>
      </c>
      <c r="I36" s="48">
        <v>3.1929</v>
      </c>
      <c r="J36" s="66">
        <v>1275</v>
      </c>
      <c r="K36" s="32">
        <v>0</v>
      </c>
      <c r="L36" s="32">
        <v>0</v>
      </c>
      <c r="M36" s="67">
        <v>1275</v>
      </c>
      <c r="N36" s="32">
        <v>0</v>
      </c>
      <c r="O36" s="32">
        <v>0</v>
      </c>
      <c r="P36" s="24">
        <f t="shared" si="10"/>
        <v>33.90055836213773</v>
      </c>
      <c r="Q36" s="34"/>
      <c r="R36" s="30">
        <v>1941</v>
      </c>
      <c r="S36" s="84">
        <v>0</v>
      </c>
      <c r="T36" s="84">
        <v>0</v>
      </c>
      <c r="U36" s="21">
        <v>1941</v>
      </c>
      <c r="V36" s="84">
        <v>0</v>
      </c>
      <c r="W36" s="84">
        <v>0</v>
      </c>
      <c r="X36" s="24">
        <f t="shared" si="12"/>
        <v>51.60861473012497</v>
      </c>
      <c r="Y36" s="83">
        <v>2194</v>
      </c>
      <c r="Z36" s="34">
        <v>0</v>
      </c>
      <c r="AA36" s="34">
        <v>0</v>
      </c>
      <c r="AB36" s="21">
        <v>2194</v>
      </c>
      <c r="AC36" s="34">
        <v>0</v>
      </c>
      <c r="AD36" s="34">
        <v>0</v>
      </c>
      <c r="AE36" s="27">
        <f t="shared" si="14"/>
        <v>58.335549056102096</v>
      </c>
      <c r="AF36" s="21">
        <v>4015</v>
      </c>
      <c r="AG36" s="84">
        <v>0</v>
      </c>
      <c r="AH36" s="84">
        <v>0</v>
      </c>
      <c r="AI36" s="21">
        <v>4015</v>
      </c>
      <c r="AJ36" s="84">
        <v>0</v>
      </c>
      <c r="AK36" s="84">
        <v>0</v>
      </c>
      <c r="AL36" s="85">
        <f t="shared" si="16"/>
        <v>106.75352299920233</v>
      </c>
      <c r="AM36" s="63">
        <f t="shared" si="46"/>
        <v>4455</v>
      </c>
      <c r="AN36" s="60">
        <v>0</v>
      </c>
      <c r="AO36" s="60">
        <v>0</v>
      </c>
      <c r="AP36" s="60">
        <v>4455</v>
      </c>
      <c r="AQ36" s="60">
        <v>0</v>
      </c>
      <c r="AR36" s="60">
        <v>0</v>
      </c>
      <c r="AS36" s="45"/>
      <c r="AT36" s="21">
        <v>1054</v>
      </c>
      <c r="AU36" s="21">
        <v>0</v>
      </c>
      <c r="AV36" s="21">
        <v>0</v>
      </c>
      <c r="AW36" s="21">
        <v>1054</v>
      </c>
      <c r="AX36" s="21">
        <v>0</v>
      </c>
      <c r="AY36" s="21">
        <v>0</v>
      </c>
      <c r="AZ36" s="85">
        <f t="shared" si="18"/>
        <v>23.658810325476992</v>
      </c>
      <c r="BA36" s="21">
        <f t="shared" si="47"/>
        <v>4455</v>
      </c>
      <c r="BB36" s="19">
        <v>0</v>
      </c>
      <c r="BC36" s="19">
        <v>0</v>
      </c>
      <c r="BD36" s="21">
        <v>4455</v>
      </c>
      <c r="BE36" s="19">
        <v>0</v>
      </c>
      <c r="BF36" s="19">
        <v>0</v>
      </c>
      <c r="BG36" s="70">
        <f t="shared" si="42"/>
        <v>100</v>
      </c>
      <c r="BH36" s="29">
        <f>BI36+BJ36+BK36+BL36+BM36</f>
        <v>4267</v>
      </c>
      <c r="BI36" s="74"/>
      <c r="BJ36" s="74"/>
      <c r="BK36" s="74">
        <v>4267</v>
      </c>
      <c r="BL36" s="74"/>
      <c r="BM36" s="74"/>
      <c r="BN36" s="70">
        <f t="shared" si="48"/>
        <v>1007</v>
      </c>
      <c r="BO36" s="74"/>
      <c r="BP36" s="74"/>
      <c r="BQ36" s="74">
        <v>1007</v>
      </c>
      <c r="BR36" s="74"/>
      <c r="BS36" s="74"/>
      <c r="BT36" s="75">
        <f>BN36/BH36*100</f>
        <v>23.59971877197094</v>
      </c>
      <c r="BU36" s="70">
        <f t="shared" si="49"/>
        <v>2292</v>
      </c>
      <c r="BV36" s="74"/>
      <c r="BW36" s="74"/>
      <c r="BX36" s="74">
        <v>2292</v>
      </c>
      <c r="BY36" s="74"/>
      <c r="BZ36" s="74"/>
      <c r="CA36" s="75">
        <f>BU36/BH36*100</f>
        <v>53.714553550503865</v>
      </c>
      <c r="CB36" s="29">
        <f t="shared" si="50"/>
        <v>2708</v>
      </c>
      <c r="CC36" s="74"/>
      <c r="CD36" s="74"/>
      <c r="CE36" s="74">
        <v>2708</v>
      </c>
      <c r="CF36" s="74"/>
      <c r="CG36" s="74"/>
      <c r="CH36" s="75">
        <f>(CB36/BH36*100)</f>
        <v>63.463791891258495</v>
      </c>
      <c r="CI36" s="29">
        <f t="shared" si="51"/>
        <v>4267</v>
      </c>
      <c r="CJ36" s="74"/>
      <c r="CK36" s="74"/>
      <c r="CL36" s="74">
        <v>4267</v>
      </c>
      <c r="CM36" s="74"/>
      <c r="CN36" s="74"/>
      <c r="CO36" s="75">
        <f>CI36/BH36*100</f>
        <v>100</v>
      </c>
    </row>
    <row r="37" spans="2:93" s="68" customFormat="1" ht="61.5" customHeight="1">
      <c r="B37" s="21">
        <v>23</v>
      </c>
      <c r="C37" s="84" t="s">
        <v>35</v>
      </c>
      <c r="D37" s="24">
        <f t="shared" si="7"/>
        <v>398.7</v>
      </c>
      <c r="E37" s="21">
        <v>0.3987</v>
      </c>
      <c r="F37" s="24">
        <f t="shared" si="8"/>
        <v>368.59999999999997</v>
      </c>
      <c r="G37" s="21">
        <v>0.3686</v>
      </c>
      <c r="H37" s="60">
        <v>512</v>
      </c>
      <c r="I37" s="60">
        <v>0.3686</v>
      </c>
      <c r="J37" s="33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24">
        <f t="shared" si="10"/>
        <v>0</v>
      </c>
      <c r="Q37" s="34"/>
      <c r="R37" s="30">
        <v>0</v>
      </c>
      <c r="S37" s="84">
        <v>0</v>
      </c>
      <c r="T37" s="84">
        <v>0</v>
      </c>
      <c r="U37" s="21">
        <v>0</v>
      </c>
      <c r="V37" s="84">
        <v>0</v>
      </c>
      <c r="W37" s="84">
        <v>0</v>
      </c>
      <c r="X37" s="24">
        <f t="shared" si="12"/>
        <v>0</v>
      </c>
      <c r="Y37" s="83">
        <v>512</v>
      </c>
      <c r="Z37" s="34"/>
      <c r="AA37" s="34"/>
      <c r="AB37" s="21">
        <v>512</v>
      </c>
      <c r="AC37" s="21"/>
      <c r="AD37" s="21"/>
      <c r="AE37" s="27">
        <f t="shared" si="14"/>
        <v>100</v>
      </c>
      <c r="AF37" s="21">
        <v>512</v>
      </c>
      <c r="AG37" s="84">
        <v>0</v>
      </c>
      <c r="AH37" s="84">
        <v>0</v>
      </c>
      <c r="AI37" s="21">
        <v>512</v>
      </c>
      <c r="AJ37" s="84">
        <v>0</v>
      </c>
      <c r="AK37" s="84">
        <v>0</v>
      </c>
      <c r="AL37" s="85">
        <f t="shared" si="16"/>
        <v>100</v>
      </c>
      <c r="AM37" s="63">
        <v>410</v>
      </c>
      <c r="AN37" s="60">
        <v>0</v>
      </c>
      <c r="AO37" s="60">
        <v>0</v>
      </c>
      <c r="AP37" s="60">
        <v>410</v>
      </c>
      <c r="AQ37" s="60">
        <v>0</v>
      </c>
      <c r="AR37" s="60">
        <v>0</v>
      </c>
      <c r="AS37" s="21"/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85">
        <f t="shared" si="18"/>
        <v>0</v>
      </c>
      <c r="BA37" s="21">
        <f t="shared" si="47"/>
        <v>421.5</v>
      </c>
      <c r="BB37" s="19">
        <v>0</v>
      </c>
      <c r="BC37" s="19">
        <v>0</v>
      </c>
      <c r="BD37" s="19">
        <v>421.5</v>
      </c>
      <c r="BE37" s="19">
        <v>0</v>
      </c>
      <c r="BF37" s="19">
        <v>0</v>
      </c>
      <c r="BG37" s="70">
        <f t="shared" si="42"/>
        <v>102.8048780487805</v>
      </c>
      <c r="BH37" s="29">
        <f>BI37+BJ37+BK37+BL37+BM37</f>
        <v>1247.5</v>
      </c>
      <c r="BI37" s="21"/>
      <c r="BJ37" s="21"/>
      <c r="BK37" s="21">
        <v>1247.5</v>
      </c>
      <c r="BL37" s="21"/>
      <c r="BM37" s="21"/>
      <c r="BN37" s="70">
        <f t="shared" si="48"/>
        <v>11</v>
      </c>
      <c r="BO37" s="21"/>
      <c r="BP37" s="21"/>
      <c r="BQ37" s="21">
        <v>11</v>
      </c>
      <c r="BR37" s="21"/>
      <c r="BS37" s="21"/>
      <c r="BT37" s="75">
        <f>BN37/BH37*100</f>
        <v>0.8817635270541082</v>
      </c>
      <c r="BU37" s="70">
        <f t="shared" si="49"/>
        <v>11</v>
      </c>
      <c r="BV37" s="21"/>
      <c r="BW37" s="21"/>
      <c r="BX37" s="21">
        <v>11</v>
      </c>
      <c r="BY37" s="21"/>
      <c r="BZ37" s="21"/>
      <c r="CA37" s="75">
        <f>BU37/BH37*100</f>
        <v>0.8817635270541082</v>
      </c>
      <c r="CB37" s="29">
        <f t="shared" si="50"/>
        <v>1247.5</v>
      </c>
      <c r="CC37" s="21"/>
      <c r="CD37" s="21"/>
      <c r="CE37" s="21">
        <v>1247.5</v>
      </c>
      <c r="CF37" s="21"/>
      <c r="CG37" s="21"/>
      <c r="CH37" s="75">
        <f>(CB37/BH37*100)</f>
        <v>100</v>
      </c>
      <c r="CI37" s="29">
        <f t="shared" si="51"/>
        <v>1247.5</v>
      </c>
      <c r="CJ37" s="21"/>
      <c r="CK37" s="21"/>
      <c r="CL37" s="21">
        <v>1247.5</v>
      </c>
      <c r="CM37" s="21"/>
      <c r="CN37" s="21"/>
      <c r="CO37" s="75">
        <f>CI37/BH37*100</f>
        <v>100</v>
      </c>
    </row>
    <row r="38" spans="2:93" s="65" customFormat="1" ht="83.25" customHeight="1">
      <c r="B38" s="84">
        <v>24</v>
      </c>
      <c r="C38" s="84" t="s">
        <v>4</v>
      </c>
      <c r="D38" s="24">
        <f t="shared" si="7"/>
        <v>20</v>
      </c>
      <c r="E38" s="84">
        <v>0.02</v>
      </c>
      <c r="F38" s="24">
        <f t="shared" si="8"/>
        <v>20</v>
      </c>
      <c r="G38" s="84">
        <v>0.02</v>
      </c>
      <c r="H38" s="48">
        <v>94</v>
      </c>
      <c r="I38" s="48">
        <v>0.02</v>
      </c>
      <c r="J38" s="17">
        <v>14.5</v>
      </c>
      <c r="K38" s="32">
        <v>0</v>
      </c>
      <c r="L38" s="32">
        <v>0</v>
      </c>
      <c r="M38" s="32">
        <v>0</v>
      </c>
      <c r="N38" s="32">
        <v>0</v>
      </c>
      <c r="O38" s="48">
        <v>14.5</v>
      </c>
      <c r="P38" s="24">
        <f t="shared" si="10"/>
        <v>15.425531914893616</v>
      </c>
      <c r="Q38" s="87"/>
      <c r="R38" s="80">
        <v>91.5</v>
      </c>
      <c r="S38" s="84">
        <v>0</v>
      </c>
      <c r="T38" s="84">
        <v>0</v>
      </c>
      <c r="U38" s="84">
        <v>0</v>
      </c>
      <c r="V38" s="84">
        <v>0</v>
      </c>
      <c r="W38" s="84">
        <v>91.5</v>
      </c>
      <c r="X38" s="24">
        <f t="shared" si="12"/>
        <v>97.3404255319149</v>
      </c>
      <c r="Y38" s="80">
        <v>91.5</v>
      </c>
      <c r="Z38" s="34">
        <v>0</v>
      </c>
      <c r="AA38" s="34">
        <v>0</v>
      </c>
      <c r="AB38" s="34">
        <v>91.5</v>
      </c>
      <c r="AC38" s="34">
        <v>0</v>
      </c>
      <c r="AD38" s="34">
        <v>0</v>
      </c>
      <c r="AE38" s="27">
        <f t="shared" si="14"/>
        <v>97.3404255319149</v>
      </c>
      <c r="AF38" s="84">
        <v>97.5</v>
      </c>
      <c r="AG38" s="84">
        <v>0</v>
      </c>
      <c r="AH38" s="84">
        <v>0</v>
      </c>
      <c r="AI38" s="84">
        <v>97.5</v>
      </c>
      <c r="AJ38" s="84">
        <v>0</v>
      </c>
      <c r="AK38" s="84">
        <v>0</v>
      </c>
      <c r="AL38" s="85">
        <f t="shared" si="16"/>
        <v>103.72340425531914</v>
      </c>
      <c r="AM38" s="63">
        <v>22</v>
      </c>
      <c r="AN38" s="60">
        <v>0</v>
      </c>
      <c r="AO38" s="60">
        <v>0</v>
      </c>
      <c r="AP38" s="60">
        <v>0</v>
      </c>
      <c r="AQ38" s="60">
        <v>22</v>
      </c>
      <c r="AR38" s="60">
        <v>0</v>
      </c>
      <c r="AS38" s="64"/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85">
        <f t="shared" si="18"/>
        <v>0</v>
      </c>
      <c r="BA38" s="21">
        <f t="shared" si="47"/>
        <v>6.4</v>
      </c>
      <c r="BB38" s="19">
        <v>0</v>
      </c>
      <c r="BC38" s="19">
        <v>0</v>
      </c>
      <c r="BD38" s="19">
        <v>0</v>
      </c>
      <c r="BE38" s="19">
        <v>0</v>
      </c>
      <c r="BF38" s="19">
        <v>6.4</v>
      </c>
      <c r="BG38" s="70">
        <f t="shared" si="42"/>
        <v>29.090909090909093</v>
      </c>
      <c r="BH38" s="29">
        <f>BI38+BJ38+BK38+BL38+BM38</f>
        <v>27</v>
      </c>
      <c r="BI38" s="76"/>
      <c r="BJ38" s="74"/>
      <c r="BK38" s="74"/>
      <c r="BL38" s="74"/>
      <c r="BM38" s="74">
        <v>27</v>
      </c>
      <c r="BN38" s="70">
        <f t="shared" si="48"/>
        <v>6.5</v>
      </c>
      <c r="BO38" s="76"/>
      <c r="BP38" s="76"/>
      <c r="BQ38" s="76">
        <v>6.5</v>
      </c>
      <c r="BR38" s="76"/>
      <c r="BS38" s="76"/>
      <c r="BT38" s="75">
        <f>BN38/BH38*100</f>
        <v>24.074074074074073</v>
      </c>
      <c r="BU38" s="70">
        <f t="shared" si="49"/>
        <v>6.5</v>
      </c>
      <c r="BV38" s="76"/>
      <c r="BW38" s="74"/>
      <c r="BX38" s="74"/>
      <c r="BY38" s="74"/>
      <c r="BZ38" s="76">
        <v>6.5</v>
      </c>
      <c r="CA38" s="75">
        <f>BU38/BH38*100</f>
        <v>24.074074074074073</v>
      </c>
      <c r="CB38" s="29">
        <f t="shared" si="50"/>
        <v>20.5</v>
      </c>
      <c r="CC38" s="76"/>
      <c r="CD38" s="74"/>
      <c r="CE38" s="74"/>
      <c r="CF38" s="74"/>
      <c r="CG38" s="74">
        <v>20.5</v>
      </c>
      <c r="CH38" s="75">
        <f>(CB38/BH38*100)</f>
        <v>75.92592592592592</v>
      </c>
      <c r="CI38" s="29">
        <f t="shared" si="51"/>
        <v>27.3</v>
      </c>
      <c r="CJ38" s="76"/>
      <c r="CK38" s="74"/>
      <c r="CL38" s="74"/>
      <c r="CM38" s="74"/>
      <c r="CN38" s="74">
        <v>27.3</v>
      </c>
      <c r="CO38" s="75">
        <f>CI38/BH38*100</f>
        <v>101.11111111111111</v>
      </c>
    </row>
    <row r="39" spans="2:93" s="65" customFormat="1" ht="55.5" customHeight="1">
      <c r="B39" s="84">
        <v>25</v>
      </c>
      <c r="C39" s="84" t="s">
        <v>36</v>
      </c>
      <c r="D39" s="24">
        <f t="shared" si="7"/>
        <v>60</v>
      </c>
      <c r="E39" s="84">
        <v>0.06</v>
      </c>
      <c r="F39" s="24">
        <f t="shared" si="8"/>
        <v>12.579999999999998</v>
      </c>
      <c r="G39" s="84">
        <v>0.01258</v>
      </c>
      <c r="H39" s="48">
        <v>12</v>
      </c>
      <c r="I39" s="48">
        <v>0.01258</v>
      </c>
      <c r="J39" s="33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4">
        <f t="shared" si="10"/>
        <v>0</v>
      </c>
      <c r="Q39" s="87"/>
      <c r="R39" s="80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24">
        <f t="shared" si="12"/>
        <v>0</v>
      </c>
      <c r="Y39" s="80">
        <v>12</v>
      </c>
      <c r="Z39" s="34">
        <v>0</v>
      </c>
      <c r="AA39" s="34">
        <v>0</v>
      </c>
      <c r="AB39" s="21">
        <v>8</v>
      </c>
      <c r="AC39" s="34">
        <v>0</v>
      </c>
      <c r="AD39" s="21">
        <v>4</v>
      </c>
      <c r="AE39" s="27">
        <f t="shared" si="14"/>
        <v>100</v>
      </c>
      <c r="AF39" s="84">
        <v>12</v>
      </c>
      <c r="AG39" s="84">
        <v>0</v>
      </c>
      <c r="AH39" s="84">
        <v>0</v>
      </c>
      <c r="AI39" s="84">
        <v>8</v>
      </c>
      <c r="AJ39" s="84">
        <v>0</v>
      </c>
      <c r="AK39" s="84">
        <v>4</v>
      </c>
      <c r="AL39" s="85">
        <f t="shared" si="16"/>
        <v>100</v>
      </c>
      <c r="AM39" s="63">
        <f t="shared" si="46"/>
        <v>10</v>
      </c>
      <c r="AN39" s="60">
        <v>0</v>
      </c>
      <c r="AO39" s="60">
        <v>0</v>
      </c>
      <c r="AP39" s="60">
        <v>10</v>
      </c>
      <c r="AQ39" s="60">
        <v>0</v>
      </c>
      <c r="AR39" s="60">
        <v>0</v>
      </c>
      <c r="AS39" s="64"/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85">
        <f t="shared" si="18"/>
        <v>0</v>
      </c>
      <c r="BA39" s="21">
        <f t="shared" si="47"/>
        <v>11.3</v>
      </c>
      <c r="BB39" s="19">
        <v>0</v>
      </c>
      <c r="BC39" s="19">
        <v>0</v>
      </c>
      <c r="BD39" s="19">
        <v>11.3</v>
      </c>
      <c r="BE39" s="19">
        <v>0</v>
      </c>
      <c r="BF39" s="19">
        <v>0</v>
      </c>
      <c r="BG39" s="70">
        <f t="shared" si="42"/>
        <v>113.00000000000001</v>
      </c>
      <c r="BH39" s="29">
        <f>BI39+BJ39+BK39+BL39+BM39</f>
        <v>107.7</v>
      </c>
      <c r="BI39" s="76"/>
      <c r="BJ39" s="74"/>
      <c r="BK39" s="74">
        <v>20</v>
      </c>
      <c r="BL39" s="74"/>
      <c r="BM39" s="74">
        <v>87.7</v>
      </c>
      <c r="BN39" s="70">
        <f t="shared" si="48"/>
        <v>0</v>
      </c>
      <c r="BO39" s="76"/>
      <c r="BP39" s="76"/>
      <c r="BQ39" s="76"/>
      <c r="BR39" s="76"/>
      <c r="BS39" s="76"/>
      <c r="BT39" s="75">
        <f>BN39/BH39*100</f>
        <v>0</v>
      </c>
      <c r="BU39" s="70">
        <f t="shared" si="49"/>
        <v>60.5</v>
      </c>
      <c r="BV39" s="76"/>
      <c r="BW39" s="74"/>
      <c r="BX39" s="74"/>
      <c r="BY39" s="74"/>
      <c r="BZ39" s="76">
        <v>60.5</v>
      </c>
      <c r="CA39" s="75">
        <f>BU39/BH39*100</f>
        <v>56.174558960074286</v>
      </c>
      <c r="CB39" s="29">
        <f t="shared" si="50"/>
        <v>60.5</v>
      </c>
      <c r="CC39" s="76"/>
      <c r="CD39" s="74"/>
      <c r="CE39" s="74"/>
      <c r="CF39" s="74"/>
      <c r="CG39" s="74">
        <v>60.5</v>
      </c>
      <c r="CH39" s="75">
        <f>(CB39/BH39*100)</f>
        <v>56.174558960074286</v>
      </c>
      <c r="CI39" s="29">
        <f t="shared" si="51"/>
        <v>68.1</v>
      </c>
      <c r="CJ39" s="76"/>
      <c r="CK39" s="74"/>
      <c r="CL39" s="74">
        <v>7.6</v>
      </c>
      <c r="CM39" s="74"/>
      <c r="CN39" s="74">
        <v>60.5</v>
      </c>
      <c r="CO39" s="75">
        <f>CI39/BH39*100</f>
        <v>63.23119777158773</v>
      </c>
    </row>
    <row r="40" spans="2:93" s="65" customFormat="1" ht="43.5" customHeight="1">
      <c r="B40" s="86">
        <v>26</v>
      </c>
      <c r="C40" s="86" t="s">
        <v>18</v>
      </c>
      <c r="D40" s="24">
        <f t="shared" si="7"/>
        <v>459</v>
      </c>
      <c r="E40" s="84">
        <v>0.459</v>
      </c>
      <c r="F40" s="24">
        <f t="shared" si="8"/>
        <v>465.2</v>
      </c>
      <c r="G40" s="84">
        <v>0.4652</v>
      </c>
      <c r="H40" s="48">
        <v>703.8</v>
      </c>
      <c r="I40" s="48">
        <v>0.4652</v>
      </c>
      <c r="J40" s="33">
        <v>138</v>
      </c>
      <c r="K40" s="32">
        <v>0</v>
      </c>
      <c r="L40" s="32">
        <v>138</v>
      </c>
      <c r="M40" s="32">
        <v>0</v>
      </c>
      <c r="N40" s="32">
        <v>0</v>
      </c>
      <c r="O40" s="32">
        <v>0</v>
      </c>
      <c r="P40" s="24">
        <f t="shared" si="10"/>
        <v>19.607843137254903</v>
      </c>
      <c r="Q40" s="87"/>
      <c r="R40" s="80">
        <v>205.8</v>
      </c>
      <c r="S40" s="84">
        <v>0</v>
      </c>
      <c r="T40" s="84">
        <v>205.8</v>
      </c>
      <c r="U40" s="84">
        <v>0</v>
      </c>
      <c r="V40" s="84">
        <v>0</v>
      </c>
      <c r="W40" s="84">
        <v>0</v>
      </c>
      <c r="X40" s="24">
        <f t="shared" si="12"/>
        <v>29.241261722080143</v>
      </c>
      <c r="Y40" s="83">
        <v>400.9</v>
      </c>
      <c r="Z40" s="34">
        <v>0</v>
      </c>
      <c r="AA40" s="34">
        <v>400.9</v>
      </c>
      <c r="AB40" s="34">
        <v>0</v>
      </c>
      <c r="AC40" s="34">
        <v>0</v>
      </c>
      <c r="AD40" s="34">
        <v>0</v>
      </c>
      <c r="AE40" s="27">
        <f t="shared" si="14"/>
        <v>56.96220517192384</v>
      </c>
      <c r="AF40" s="84">
        <v>703.8</v>
      </c>
      <c r="AG40" s="84">
        <v>0</v>
      </c>
      <c r="AH40" s="84">
        <v>703.8</v>
      </c>
      <c r="AI40" s="84">
        <v>0</v>
      </c>
      <c r="AJ40" s="84">
        <v>0</v>
      </c>
      <c r="AK40" s="84">
        <v>0</v>
      </c>
      <c r="AL40" s="85">
        <f t="shared" si="16"/>
        <v>100</v>
      </c>
      <c r="AM40" s="63">
        <f t="shared" si="46"/>
        <v>890</v>
      </c>
      <c r="AN40" s="60">
        <v>0</v>
      </c>
      <c r="AO40" s="60">
        <v>890</v>
      </c>
      <c r="AP40" s="60">
        <v>0</v>
      </c>
      <c r="AQ40" s="60">
        <v>0</v>
      </c>
      <c r="AR40" s="60">
        <v>0</v>
      </c>
      <c r="AS40" s="64"/>
      <c r="AT40" s="21">
        <v>72.8</v>
      </c>
      <c r="AU40" s="21">
        <v>0</v>
      </c>
      <c r="AV40" s="21">
        <v>72.8</v>
      </c>
      <c r="AW40" s="21">
        <v>0</v>
      </c>
      <c r="AX40" s="21">
        <v>0</v>
      </c>
      <c r="AY40" s="21">
        <v>0</v>
      </c>
      <c r="AZ40" s="85">
        <f t="shared" si="18"/>
        <v>8.179775280898877</v>
      </c>
      <c r="BA40" s="21">
        <f t="shared" si="47"/>
        <v>890</v>
      </c>
      <c r="BB40" s="19">
        <v>0</v>
      </c>
      <c r="BC40" s="19">
        <v>890</v>
      </c>
      <c r="BD40" s="19">
        <v>0</v>
      </c>
      <c r="BE40" s="19">
        <v>0</v>
      </c>
      <c r="BF40" s="19">
        <v>0</v>
      </c>
      <c r="BG40" s="70">
        <f t="shared" si="42"/>
        <v>100</v>
      </c>
      <c r="BH40" s="29">
        <f>BI40+BJ40+BK40+BL40+BM40</f>
        <v>679</v>
      </c>
      <c r="BI40" s="76"/>
      <c r="BJ40" s="74">
        <v>679</v>
      </c>
      <c r="BK40" s="74"/>
      <c r="BL40" s="74"/>
      <c r="BM40" s="74"/>
      <c r="BN40" s="70">
        <f t="shared" si="48"/>
        <v>22</v>
      </c>
      <c r="BO40" s="76"/>
      <c r="BP40" s="76">
        <v>22</v>
      </c>
      <c r="BQ40" s="76"/>
      <c r="BR40" s="76"/>
      <c r="BS40" s="76"/>
      <c r="BT40" s="75">
        <f>BN40/BH40*100</f>
        <v>3.2400589101620034</v>
      </c>
      <c r="BU40" s="70">
        <f t="shared" si="49"/>
        <v>347.6</v>
      </c>
      <c r="BV40" s="76"/>
      <c r="BW40" s="74">
        <v>347.6</v>
      </c>
      <c r="BX40" s="74"/>
      <c r="BY40" s="74"/>
      <c r="BZ40" s="76"/>
      <c r="CA40" s="75">
        <f>BU40/BH40*100</f>
        <v>51.19293078055966</v>
      </c>
      <c r="CB40" s="29">
        <f t="shared" si="50"/>
        <v>573.6</v>
      </c>
      <c r="CC40" s="76"/>
      <c r="CD40" s="74">
        <v>573.6</v>
      </c>
      <c r="CE40" s="74"/>
      <c r="CF40" s="74"/>
      <c r="CG40" s="76"/>
      <c r="CH40" s="82">
        <f>(CB40/BH40*100)</f>
        <v>84.47717231222386</v>
      </c>
      <c r="CI40" s="29">
        <f t="shared" si="51"/>
        <v>679</v>
      </c>
      <c r="CJ40" s="76"/>
      <c r="CK40" s="74">
        <v>679</v>
      </c>
      <c r="CL40" s="74"/>
      <c r="CM40" s="74"/>
      <c r="CN40" s="76"/>
      <c r="CO40" s="75">
        <f>CI40/BH40*100</f>
        <v>100</v>
      </c>
    </row>
    <row r="41" spans="2:93" s="44" customFormat="1" ht="66.75" customHeight="1">
      <c r="B41" s="36">
        <v>27</v>
      </c>
      <c r="C41" s="86" t="s">
        <v>37</v>
      </c>
      <c r="D41" s="24">
        <f t="shared" si="7"/>
        <v>84</v>
      </c>
      <c r="E41" s="21">
        <v>0.084</v>
      </c>
      <c r="F41" s="24">
        <f t="shared" si="8"/>
        <v>108.10000000000001</v>
      </c>
      <c r="G41" s="21">
        <v>0.1081</v>
      </c>
      <c r="H41" s="60">
        <v>62.9</v>
      </c>
      <c r="I41" s="60">
        <v>0.1081</v>
      </c>
      <c r="J41" s="33">
        <v>6.6</v>
      </c>
      <c r="K41" s="32">
        <v>0</v>
      </c>
      <c r="L41" s="32">
        <v>0</v>
      </c>
      <c r="M41" s="32">
        <v>6.6</v>
      </c>
      <c r="N41" s="32">
        <v>0</v>
      </c>
      <c r="O41" s="32">
        <v>0</v>
      </c>
      <c r="P41" s="24">
        <f t="shared" si="10"/>
        <v>10.492845786963434</v>
      </c>
      <c r="Q41" s="34"/>
      <c r="R41" s="30">
        <v>26.77</v>
      </c>
      <c r="S41" s="84">
        <v>0</v>
      </c>
      <c r="T41" s="84">
        <v>0</v>
      </c>
      <c r="U41" s="21">
        <v>26.77</v>
      </c>
      <c r="V41" s="84">
        <v>0</v>
      </c>
      <c r="W41" s="84">
        <v>0</v>
      </c>
      <c r="X41" s="24">
        <f t="shared" si="12"/>
        <v>42.55961844197138</v>
      </c>
      <c r="Y41" s="83">
        <v>54.07</v>
      </c>
      <c r="Z41" s="34">
        <v>0</v>
      </c>
      <c r="AA41" s="34">
        <v>0</v>
      </c>
      <c r="AB41" s="21">
        <v>54.07</v>
      </c>
      <c r="AC41" s="34">
        <v>0</v>
      </c>
      <c r="AD41" s="34">
        <v>0</v>
      </c>
      <c r="AE41" s="27">
        <f t="shared" si="14"/>
        <v>85.96184419713832</v>
      </c>
      <c r="AF41" s="21">
        <v>62.9</v>
      </c>
      <c r="AG41" s="21"/>
      <c r="AH41" s="21"/>
      <c r="AI41" s="21">
        <v>62.9</v>
      </c>
      <c r="AJ41" s="21"/>
      <c r="AK41" s="21"/>
      <c r="AL41" s="85">
        <f t="shared" si="16"/>
        <v>100</v>
      </c>
      <c r="AM41" s="63">
        <f>AN41+AO41+AP41+AQ41+AR41</f>
        <v>138.4</v>
      </c>
      <c r="AN41" s="60">
        <v>0</v>
      </c>
      <c r="AO41" s="60">
        <v>0</v>
      </c>
      <c r="AP41" s="60">
        <v>138.4</v>
      </c>
      <c r="AQ41" s="60">
        <v>0</v>
      </c>
      <c r="AR41" s="60">
        <v>0</v>
      </c>
      <c r="AS41" s="45"/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85">
        <f t="shared" si="18"/>
        <v>0</v>
      </c>
      <c r="BA41" s="21">
        <f t="shared" si="47"/>
        <v>101.2</v>
      </c>
      <c r="BB41" s="19">
        <v>0</v>
      </c>
      <c r="BC41" s="19">
        <v>0</v>
      </c>
      <c r="BD41" s="19">
        <v>101.2</v>
      </c>
      <c r="BE41" s="19">
        <v>0</v>
      </c>
      <c r="BF41" s="19">
        <v>0</v>
      </c>
      <c r="BG41" s="70">
        <f t="shared" si="42"/>
        <v>73.121387283237</v>
      </c>
      <c r="BH41" s="29">
        <f>BI41+BJ41+BK41+BL41+BM41</f>
        <v>99</v>
      </c>
      <c r="BI41" s="74"/>
      <c r="BJ41" s="74"/>
      <c r="BK41" s="74">
        <v>99</v>
      </c>
      <c r="BL41" s="74"/>
      <c r="BM41" s="74"/>
      <c r="BN41" s="70">
        <f t="shared" si="48"/>
        <v>0</v>
      </c>
      <c r="BO41" s="74"/>
      <c r="BP41" s="74"/>
      <c r="BQ41" s="74"/>
      <c r="BR41" s="74"/>
      <c r="BS41" s="74"/>
      <c r="BT41" s="75">
        <f>BN41/BH41*100</f>
        <v>0</v>
      </c>
      <c r="BU41" s="70">
        <f t="shared" si="49"/>
        <v>39.2</v>
      </c>
      <c r="BV41" s="74"/>
      <c r="BW41" s="74"/>
      <c r="BX41" s="74">
        <v>39.2</v>
      </c>
      <c r="BY41" s="74"/>
      <c r="BZ41" s="74"/>
      <c r="CA41" s="75">
        <f>BU41/BH41*100</f>
        <v>39.5959595959596</v>
      </c>
      <c r="CB41" s="17">
        <f t="shared" si="50"/>
        <v>68.24</v>
      </c>
      <c r="CC41" s="74"/>
      <c r="CD41" s="74"/>
      <c r="CE41" s="74">
        <v>68.24</v>
      </c>
      <c r="CF41" s="74"/>
      <c r="CG41" s="74"/>
      <c r="CH41" s="75">
        <f>(CB41/BH41*100)</f>
        <v>68.92929292929293</v>
      </c>
      <c r="CI41" s="17">
        <f t="shared" si="51"/>
        <v>90.77</v>
      </c>
      <c r="CJ41" s="74"/>
      <c r="CK41" s="74"/>
      <c r="CL41" s="74">
        <v>90.77</v>
      </c>
      <c r="CM41" s="74"/>
      <c r="CN41" s="74"/>
      <c r="CO41" s="75">
        <f>CI41/BH41*100</f>
        <v>91.68686868686868</v>
      </c>
    </row>
    <row r="42" spans="2:93" s="44" customFormat="1" ht="69" customHeight="1">
      <c r="B42" s="21">
        <v>28</v>
      </c>
      <c r="C42" s="84" t="s">
        <v>62</v>
      </c>
      <c r="D42" s="24">
        <f t="shared" si="7"/>
        <v>127</v>
      </c>
      <c r="E42" s="21">
        <v>0.127</v>
      </c>
      <c r="F42" s="24">
        <f t="shared" si="8"/>
        <v>126.50200000000001</v>
      </c>
      <c r="G42" s="21">
        <v>0.126502</v>
      </c>
      <c r="H42" s="60">
        <v>32.1</v>
      </c>
      <c r="I42" s="60">
        <f>0.00077+0.040412+0.02032+0.065</f>
        <v>0.126502</v>
      </c>
      <c r="J42" s="33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24">
        <f t="shared" si="10"/>
        <v>0</v>
      </c>
      <c r="Q42" s="34"/>
      <c r="R42" s="30">
        <v>0</v>
      </c>
      <c r="S42" s="84">
        <v>0</v>
      </c>
      <c r="T42" s="84">
        <v>0</v>
      </c>
      <c r="U42" s="21">
        <v>0</v>
      </c>
      <c r="V42" s="84">
        <v>0</v>
      </c>
      <c r="W42" s="84">
        <v>0</v>
      </c>
      <c r="X42" s="24">
        <f t="shared" si="12"/>
        <v>0</v>
      </c>
      <c r="Y42" s="80">
        <v>16.2</v>
      </c>
      <c r="Z42" s="34">
        <v>0</v>
      </c>
      <c r="AA42" s="34">
        <v>0</v>
      </c>
      <c r="AB42" s="34">
        <v>16.2</v>
      </c>
      <c r="AC42" s="34">
        <v>0</v>
      </c>
      <c r="AD42" s="34">
        <v>0</v>
      </c>
      <c r="AE42" s="27">
        <f t="shared" si="14"/>
        <v>50.467289719626166</v>
      </c>
      <c r="AF42" s="21">
        <v>32.1</v>
      </c>
      <c r="AG42" s="21">
        <v>0</v>
      </c>
      <c r="AH42" s="21">
        <v>0</v>
      </c>
      <c r="AI42" s="21">
        <v>32.1</v>
      </c>
      <c r="AJ42" s="21">
        <v>0</v>
      </c>
      <c r="AK42" s="21">
        <v>0</v>
      </c>
      <c r="AL42" s="85">
        <f t="shared" si="16"/>
        <v>100</v>
      </c>
      <c r="AM42" s="63">
        <f t="shared" si="46"/>
        <v>65</v>
      </c>
      <c r="AN42" s="60">
        <v>0</v>
      </c>
      <c r="AO42" s="60">
        <v>0</v>
      </c>
      <c r="AP42" s="60">
        <v>65</v>
      </c>
      <c r="AQ42" s="60">
        <v>0</v>
      </c>
      <c r="AR42" s="60">
        <v>0</v>
      </c>
      <c r="AS42" s="45"/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85">
        <f t="shared" si="18"/>
        <v>0</v>
      </c>
      <c r="BA42" s="21">
        <f>BC42+BD42+BE42+BF42</f>
        <v>62.3</v>
      </c>
      <c r="BB42" s="21">
        <v>0</v>
      </c>
      <c r="BC42" s="19">
        <v>0</v>
      </c>
      <c r="BD42" s="21">
        <v>62.3</v>
      </c>
      <c r="BE42" s="21">
        <v>0</v>
      </c>
      <c r="BF42" s="21">
        <v>0</v>
      </c>
      <c r="BG42" s="70">
        <f t="shared" si="42"/>
        <v>95.84615384615384</v>
      </c>
      <c r="BH42" s="29">
        <f>BI42+BJ42+BK42+BL42+BM42</f>
        <v>278.1</v>
      </c>
      <c r="BI42" s="74"/>
      <c r="BJ42" s="74"/>
      <c r="BK42" s="74">
        <v>278.1</v>
      </c>
      <c r="BL42" s="74"/>
      <c r="BM42" s="74"/>
      <c r="BN42" s="70">
        <f t="shared" si="48"/>
        <v>0</v>
      </c>
      <c r="BO42" s="74"/>
      <c r="BP42" s="74"/>
      <c r="BQ42" s="74"/>
      <c r="BR42" s="74"/>
      <c r="BS42" s="74"/>
      <c r="BT42" s="75">
        <f>BN42/BH42*100</f>
        <v>0</v>
      </c>
      <c r="BU42" s="70">
        <f t="shared" si="49"/>
        <v>0</v>
      </c>
      <c r="BV42" s="74"/>
      <c r="BW42" s="74"/>
      <c r="BX42" s="74"/>
      <c r="BY42" s="74"/>
      <c r="BZ42" s="74"/>
      <c r="CA42" s="75">
        <f>BU42/BH42*100</f>
        <v>0</v>
      </c>
      <c r="CB42" s="29">
        <f t="shared" si="50"/>
        <v>203.4</v>
      </c>
      <c r="CC42" s="74"/>
      <c r="CD42" s="74"/>
      <c r="CE42" s="74">
        <v>203.4</v>
      </c>
      <c r="CF42" s="74"/>
      <c r="CG42" s="74"/>
      <c r="CH42" s="75">
        <f>(CB42/BH42*100)</f>
        <v>73.13915857605178</v>
      </c>
      <c r="CI42" s="29">
        <f t="shared" si="51"/>
        <v>278.1</v>
      </c>
      <c r="CJ42" s="74"/>
      <c r="CK42" s="74"/>
      <c r="CL42" s="74">
        <v>278.1</v>
      </c>
      <c r="CM42" s="74"/>
      <c r="CN42" s="74"/>
      <c r="CO42" s="75">
        <f>CI42/BH42*100</f>
        <v>100</v>
      </c>
    </row>
    <row r="43" spans="2:38" s="115" customFormat="1" ht="15.75" customHeight="1">
      <c r="B43" s="133" t="s">
        <v>49</v>
      </c>
      <c r="C43" s="133"/>
      <c r="D43" s="133"/>
      <c r="E43" s="133"/>
      <c r="F43" s="133"/>
      <c r="G43" s="134"/>
      <c r="H43" s="135"/>
      <c r="I43" s="136"/>
      <c r="J43" s="137"/>
      <c r="K43" s="137"/>
      <c r="L43" s="137"/>
      <c r="M43" s="137"/>
      <c r="N43" s="137"/>
      <c r="O43" s="137"/>
      <c r="P43" s="138"/>
      <c r="Q43" s="134"/>
      <c r="R43" s="134"/>
      <c r="S43" s="139"/>
      <c r="T43" s="139"/>
      <c r="U43" s="134"/>
      <c r="V43" s="139"/>
      <c r="W43" s="139"/>
      <c r="X43" s="138"/>
      <c r="Y43" s="139"/>
      <c r="Z43" s="134"/>
      <c r="AA43" s="134"/>
      <c r="AB43" s="134"/>
      <c r="AC43" s="134"/>
      <c r="AD43" s="134"/>
      <c r="AE43" s="140"/>
      <c r="AF43" s="134"/>
      <c r="AG43" s="141"/>
      <c r="AH43" s="141"/>
      <c r="AI43" s="141"/>
      <c r="AJ43" s="141"/>
      <c r="AK43" s="141"/>
      <c r="AL43" s="142"/>
    </row>
    <row r="44" spans="2:33" ht="15.75" customHeight="1">
      <c r="B44" s="143" t="s">
        <v>17</v>
      </c>
      <c r="C44" s="143"/>
      <c r="D44" s="143"/>
      <c r="E44" s="143"/>
      <c r="F44" s="143"/>
      <c r="J44" s="115"/>
      <c r="K44" s="115"/>
      <c r="L44" s="115"/>
      <c r="M44" s="115"/>
      <c r="N44" s="115"/>
      <c r="O44" s="115"/>
      <c r="P44" s="116"/>
      <c r="Q44" s="115"/>
      <c r="R44" s="115"/>
      <c r="S44" s="117"/>
      <c r="T44" s="117"/>
      <c r="U44" s="117"/>
      <c r="V44" s="117"/>
      <c r="W44" s="117"/>
      <c r="X44" s="118"/>
      <c r="Y44" s="115"/>
      <c r="Z44" s="115"/>
      <c r="AA44" s="115"/>
      <c r="AB44" s="115"/>
      <c r="AC44" s="115"/>
      <c r="AD44" s="115"/>
      <c r="AE44" s="115"/>
      <c r="AF44" s="117"/>
      <c r="AG44" s="144"/>
    </row>
    <row r="45" spans="10:61" ht="67.5" customHeight="1">
      <c r="J45" s="115"/>
      <c r="K45" s="115"/>
      <c r="L45" s="115"/>
      <c r="M45" s="115"/>
      <c r="N45" s="115"/>
      <c r="O45" s="115"/>
      <c r="P45" s="116"/>
      <c r="Q45" s="115"/>
      <c r="R45" s="115"/>
      <c r="S45" s="117"/>
      <c r="T45" s="117"/>
      <c r="U45" s="117"/>
      <c r="V45" s="117"/>
      <c r="W45" s="117"/>
      <c r="X45" s="118"/>
      <c r="Y45" s="115"/>
      <c r="Z45" s="115"/>
      <c r="AA45" s="115"/>
      <c r="AB45" s="115"/>
      <c r="AC45" s="115"/>
      <c r="AD45" s="115"/>
      <c r="AE45" s="115"/>
      <c r="AF45" s="117"/>
      <c r="AG45" s="144"/>
      <c r="BI45" s="112">
        <f>60*240</f>
        <v>14400</v>
      </c>
    </row>
    <row r="46" ht="23.25"/>
    <row r="47" ht="23.25"/>
  </sheetData>
  <sheetProtection/>
  <mergeCells count="127">
    <mergeCell ref="B44:F44"/>
    <mergeCell ref="CH32:CH33"/>
    <mergeCell ref="CI32:CI33"/>
    <mergeCell ref="CJ32:CN32"/>
    <mergeCell ref="CO32:CO33"/>
    <mergeCell ref="B34:C34"/>
    <mergeCell ref="B43:F43"/>
    <mergeCell ref="BT32:BT33"/>
    <mergeCell ref="BU32:BU33"/>
    <mergeCell ref="BV32:BZ32"/>
    <mergeCell ref="CA32:CA33"/>
    <mergeCell ref="CB32:CB33"/>
    <mergeCell ref="CC32:CG32"/>
    <mergeCell ref="BB32:BF32"/>
    <mergeCell ref="BG32:BG33"/>
    <mergeCell ref="BH32:BH33"/>
    <mergeCell ref="BI32:BM32"/>
    <mergeCell ref="BN32:BN33"/>
    <mergeCell ref="BO32:BS32"/>
    <mergeCell ref="AM32:AM33"/>
    <mergeCell ref="AN32:AR32"/>
    <mergeCell ref="AT32:AT33"/>
    <mergeCell ref="AU32:AY32"/>
    <mergeCell ref="AZ32:AZ33"/>
    <mergeCell ref="BA32:BA33"/>
    <mergeCell ref="Y32:Y33"/>
    <mergeCell ref="Z32:AD32"/>
    <mergeCell ref="AE32:AE33"/>
    <mergeCell ref="AF32:AF33"/>
    <mergeCell ref="AG32:AK32"/>
    <mergeCell ref="AL32:AL33"/>
    <mergeCell ref="J32:J33"/>
    <mergeCell ref="K32:O32"/>
    <mergeCell ref="P32:P33"/>
    <mergeCell ref="R32:R33"/>
    <mergeCell ref="S32:W32"/>
    <mergeCell ref="X32:X33"/>
    <mergeCell ref="CH16:CH17"/>
    <mergeCell ref="CI16:CI17"/>
    <mergeCell ref="CJ16:CN16"/>
    <mergeCell ref="CO16:CO17"/>
    <mergeCell ref="B18:C18"/>
    <mergeCell ref="B32:B33"/>
    <mergeCell ref="C32:C33"/>
    <mergeCell ref="D32:D33"/>
    <mergeCell ref="F32:F33"/>
    <mergeCell ref="H32:H33"/>
    <mergeCell ref="BT16:BT17"/>
    <mergeCell ref="BU16:BU17"/>
    <mergeCell ref="BV16:BZ16"/>
    <mergeCell ref="CA16:CA17"/>
    <mergeCell ref="CB16:CB17"/>
    <mergeCell ref="CC16:CG16"/>
    <mergeCell ref="BB16:BF16"/>
    <mergeCell ref="BG16:BG17"/>
    <mergeCell ref="BH16:BH17"/>
    <mergeCell ref="BI16:BM16"/>
    <mergeCell ref="BN16:BN17"/>
    <mergeCell ref="BO16:BS16"/>
    <mergeCell ref="AM16:AM17"/>
    <mergeCell ref="AN16:AR16"/>
    <mergeCell ref="AT16:AT17"/>
    <mergeCell ref="AU16:AY16"/>
    <mergeCell ref="AZ16:AZ17"/>
    <mergeCell ref="BA16:BA17"/>
    <mergeCell ref="Y16:Y17"/>
    <mergeCell ref="Z16:AD16"/>
    <mergeCell ref="AE16:AE17"/>
    <mergeCell ref="AF16:AF17"/>
    <mergeCell ref="AG16:AK16"/>
    <mergeCell ref="AL16:AL17"/>
    <mergeCell ref="J16:J17"/>
    <mergeCell ref="K16:O16"/>
    <mergeCell ref="P16:P17"/>
    <mergeCell ref="R16:R17"/>
    <mergeCell ref="S16:W16"/>
    <mergeCell ref="X16:X17"/>
    <mergeCell ref="CJ3:CN3"/>
    <mergeCell ref="CO3:CO4"/>
    <mergeCell ref="B5:C5"/>
    <mergeCell ref="B6:C6"/>
    <mergeCell ref="B7:C7"/>
    <mergeCell ref="B16:B17"/>
    <mergeCell ref="C16:C17"/>
    <mergeCell ref="D16:D17"/>
    <mergeCell ref="F16:F17"/>
    <mergeCell ref="H16:H17"/>
    <mergeCell ref="BV3:BZ3"/>
    <mergeCell ref="CA3:CA4"/>
    <mergeCell ref="CB3:CB4"/>
    <mergeCell ref="CC3:CG3"/>
    <mergeCell ref="CH3:CH4"/>
    <mergeCell ref="CI3:CI4"/>
    <mergeCell ref="BH3:BH4"/>
    <mergeCell ref="BI3:BM3"/>
    <mergeCell ref="BN3:BN4"/>
    <mergeCell ref="BO3:BS3"/>
    <mergeCell ref="BT3:BT4"/>
    <mergeCell ref="BU3:BU4"/>
    <mergeCell ref="AT3:AT4"/>
    <mergeCell ref="AU3:AY3"/>
    <mergeCell ref="AZ3:AZ4"/>
    <mergeCell ref="BA3:BA4"/>
    <mergeCell ref="BB3:BF3"/>
    <mergeCell ref="BG3:BG4"/>
    <mergeCell ref="AF3:AF4"/>
    <mergeCell ref="AG3:AK3"/>
    <mergeCell ref="AL3:AL4"/>
    <mergeCell ref="AM3:AM4"/>
    <mergeCell ref="AN3:AR3"/>
    <mergeCell ref="AS3:AS4"/>
    <mergeCell ref="R3:R4"/>
    <mergeCell ref="S3:W3"/>
    <mergeCell ref="X3:X4"/>
    <mergeCell ref="Y3:Y4"/>
    <mergeCell ref="Z3:AD3"/>
    <mergeCell ref="AE3:AE4"/>
    <mergeCell ref="B2:BK2"/>
    <mergeCell ref="CL2:CO2"/>
    <mergeCell ref="B3:B4"/>
    <mergeCell ref="C3:C4"/>
    <mergeCell ref="D3:D4"/>
    <mergeCell ref="F3:F4"/>
    <mergeCell ref="H3:H4"/>
    <mergeCell ref="J3:J4"/>
    <mergeCell ref="K3:O3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2018-10-31T07:50:01Z</cp:lastPrinted>
  <dcterms:created xsi:type="dcterms:W3CDTF">1996-10-08T23:32:33Z</dcterms:created>
  <dcterms:modified xsi:type="dcterms:W3CDTF">2019-03-07T12:34:36Z</dcterms:modified>
  <cp:category/>
  <cp:version/>
  <cp:contentType/>
  <cp:contentStatus/>
</cp:coreProperties>
</file>